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60" windowWidth="12240" windowHeight="2510" activeTab="0"/>
  </bookViews>
  <sheets>
    <sheet name="FS" sheetId="1" r:id="rId1"/>
    <sheet name="Sheet1" sheetId="2" r:id="rId2"/>
  </sheets>
  <definedNames>
    <definedName name="_xlnm.Print_Area" localSheetId="0">'FS'!$A$1:$G$864</definedName>
  </definedNames>
  <calcPr fullCalcOnLoad="1"/>
</workbook>
</file>

<file path=xl/comments1.xml><?xml version="1.0" encoding="utf-8"?>
<comments xmlns="http://schemas.openxmlformats.org/spreadsheetml/2006/main">
  <authors>
    <author>Himanshu</author>
  </authors>
  <commentList>
    <comment ref="D850" authorId="0">
      <text>
        <r>
          <rPr>
            <b/>
            <sz val="9"/>
            <rFont val="Tahoma"/>
            <family val="2"/>
          </rPr>
          <t>Replacement fig.</t>
        </r>
      </text>
    </comment>
    <comment ref="E850" authorId="0">
      <text>
        <r>
          <rPr>
            <b/>
            <sz val="9"/>
            <rFont val="Tahoma"/>
            <family val="2"/>
          </rPr>
          <t>Replacement</t>
        </r>
      </text>
    </comment>
    <comment ref="D846" authorId="0">
      <text>
        <r>
          <rPr>
            <b/>
            <sz val="9"/>
            <rFont val="Tahoma"/>
            <family val="2"/>
          </rPr>
          <t>Replacement</t>
        </r>
      </text>
    </comment>
    <comment ref="E846" authorId="0">
      <text>
        <r>
          <rPr>
            <b/>
            <sz val="9"/>
            <rFont val="Tahoma"/>
            <family val="2"/>
          </rPr>
          <t>Replacement</t>
        </r>
      </text>
    </comment>
    <comment ref="D849" authorId="0">
      <text>
        <r>
          <rPr>
            <b/>
            <sz val="9"/>
            <rFont val="Tahoma"/>
            <family val="2"/>
          </rPr>
          <t>Replacement fig.</t>
        </r>
      </text>
    </comment>
    <comment ref="E849" authorId="0">
      <text>
        <r>
          <rPr>
            <b/>
            <sz val="9"/>
            <rFont val="Tahoma"/>
            <family val="2"/>
          </rPr>
          <t>Replacement</t>
        </r>
      </text>
    </comment>
  </commentList>
</comments>
</file>

<file path=xl/sharedStrings.xml><?xml version="1.0" encoding="utf-8"?>
<sst xmlns="http://schemas.openxmlformats.org/spreadsheetml/2006/main" count="1020" uniqueCount="335">
  <si>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</si>
  <si>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</si>
  <si>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</si>
  <si>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</si>
  <si>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</si>
  <si>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</si>
  <si>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</si>
  <si>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</si>
  <si>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</si>
  <si>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</si>
  <si>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</si>
  <si>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</si>
  <si>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</si>
  <si>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</si>
  <si>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</si>
  <si>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</si>
  <si>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</si>
  <si>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</si>
  <si>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</si>
  <si>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</si>
  <si>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</si>
  <si>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</si>
  <si>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</si>
  <si>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</si>
  <si>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</si>
  <si>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</si>
  <si>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</si>
  <si>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</si>
  <si>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</si>
  <si>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</si>
  <si>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</si>
  <si>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</si>
  <si>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</si>
  <si>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</si>
  <si>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</si>
  <si>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</si>
  <si>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</si>
  <si>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</si>
  <si>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</si>
  <si>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</si>
  <si>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</si>
  <si>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</si>
  <si>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</si>
  <si>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</si>
  <si>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</si>
  <si>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</si>
  <si>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</si>
  <si>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</si>
  <si>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</si>
  <si>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</si>
  <si>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</si>
  <si>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</si>
  <si>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</si>
  <si>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</si>
  <si>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</si>
  <si>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</si>
  <si>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</si>
  <si>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</si>
  <si>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</si>
  <si>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</si>
  <si>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</si>
  <si>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</si>
  <si>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</si>
  <si>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</si>
  <si>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</si>
  <si>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</si>
  <si>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</si>
  <si>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</si>
  <si>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</si>
  <si>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</si>
  <si>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</si>
  <si>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</si>
  <si>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</si>
  <si>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</si>
  <si>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</si>
  <si>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</si>
  <si>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</si>
  <si>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</si>
  <si>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</si>
  <si>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</si>
  <si>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</si>
  <si>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</si>
  <si>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</si>
  <si>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</si>
  <si>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</si>
  <si>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</si>
  <si>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</si>
  <si>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</si>
  <si>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</si>
  <si>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</si>
  <si>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</si>
  <si>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</si>
  <si>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</si>
  <si>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</si>
  <si>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</si>
  <si>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</si>
  <si>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</si>
  <si>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</si>
  <si>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</si>
  <si>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</si>
  <si>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</si>
  <si>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</si>
  <si>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</si>
  <si>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</si>
  <si>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</si>
  <si>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</si>
  <si>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</si>
  <si>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</si>
  <si>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</si>
  <si>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</si>
  <si>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</si>
  <si>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</si>
  <si>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</si>
  <si>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</si>
  <si>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</si>
  <si>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</si>
  <si>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</si>
  <si>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</si>
  <si>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</si>
  <si>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</si>
  <si>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</si>
  <si>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</si>
  <si>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</si>
  <si>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</si>
  <si>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</si>
  <si>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</si>
  <si>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</si>
  <si>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</si>
  <si>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</si>
  <si>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</si>
  <si>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</si>
  <si>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</si>
  <si>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</si>
  <si>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</si>
  <si>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</si>
  <si>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</si>
  <si>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</si>
  <si>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</si>
  <si>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</si>
  <si>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Primary+Upper Primary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</si>
  <si>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</si>
  <si>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</si>
  <si>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</si>
  <si>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</si>
  <si>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</si>
  <si>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</si>
  <si>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</si>
  <si>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Tawang</t>
  </si>
  <si>
    <t>West Kameng</t>
  </si>
  <si>
    <t>East Kameng</t>
  </si>
  <si>
    <t>Kurung Kumey</t>
  </si>
  <si>
    <t>Lower Subansiri</t>
  </si>
  <si>
    <t>Upper Subansiri</t>
  </si>
  <si>
    <t>West Siang</t>
  </si>
  <si>
    <t>East Siang</t>
  </si>
  <si>
    <t>Upper Siang</t>
  </si>
  <si>
    <t>Lower Dibang Valley</t>
  </si>
  <si>
    <t>Dibang Valley</t>
  </si>
  <si>
    <t>Lohit</t>
  </si>
  <si>
    <t>Anjaw</t>
  </si>
  <si>
    <t>Changlang</t>
  </si>
  <si>
    <t>Tirap</t>
  </si>
  <si>
    <t>(2012-13)</t>
  </si>
  <si>
    <t>ARUNACHAL PRADESH</t>
  </si>
  <si>
    <t>No. of Institution Upr Pry with Primary</t>
  </si>
  <si>
    <t>No. of Institutions Upr Pry without Primary</t>
  </si>
  <si>
    <t xml:space="preserve">Expected Utilisation of Cooking Cost (In Lakhs) </t>
  </si>
  <si>
    <t>TOTAL no of Meals Served Pry</t>
  </si>
  <si>
    <t>Expected Consumption of foodgrains</t>
  </si>
  <si>
    <t>6.3)  District-wise status of unspent balance of grant for Honorarium, cooks-cum-Helpers</t>
  </si>
  <si>
    <t>(2010-11)*</t>
  </si>
  <si>
    <t>*The amount released for excess of 46 Kitchen sheds during 2010-11 later allocated for replacement of Kitchen devices</t>
  </si>
  <si>
    <r>
      <t>(i</t>
    </r>
    <r>
      <rPr>
        <i/>
        <sz val="12"/>
        <rFont val="Bookman Old Style"/>
        <family val="1"/>
      </rPr>
      <t>n MTs)</t>
    </r>
  </si>
  <si>
    <t xml:space="preserve">  1.1) Calculation of Bench mark for utilisation.</t>
  </si>
  <si>
    <t>(2013-14)</t>
  </si>
  <si>
    <t>Longding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</si>
  <si>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</si>
  <si>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</si>
  <si>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</si>
  <si>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</si>
  <si>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</si>
  <si>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>Actual expenditure incurred by State</t>
  </si>
  <si>
    <r>
      <t xml:space="preserve">5.1 Mismatch between Utilisation of Foodgrains and Cooking Cost  </t>
    </r>
    <r>
      <rPr>
        <b/>
        <i/>
        <sz val="12"/>
        <rFont val="Cambria"/>
        <family val="1"/>
      </rPr>
      <t>(Source data: para 3.7 and 4.6 above)</t>
    </r>
  </si>
  <si>
    <t>2nd Installment</t>
  </si>
  <si>
    <t>(2014-15)</t>
  </si>
  <si>
    <t xml:space="preserve">1.2.1) No. of School working days  </t>
  </si>
  <si>
    <t>1.3 No. of Meals (Primary &amp; Upper Primary )</t>
  </si>
  <si>
    <t>Part-D: ANALYSIS SHEET</t>
  </si>
  <si>
    <r>
      <t>3.9) Payment of Cost of foodgrains to FCI    (</t>
    </r>
    <r>
      <rPr>
        <sz val="12"/>
        <rFont val="Bookman Old Style"/>
        <family val="1"/>
      </rPr>
      <t>Amount (Rs in lakhs</t>
    </r>
    <r>
      <rPr>
        <b/>
        <sz val="12"/>
        <rFont val="Bookman Old Style"/>
        <family val="1"/>
      </rPr>
      <t>)</t>
    </r>
  </si>
  <si>
    <t>(2015-16)</t>
  </si>
  <si>
    <t>Papumpare</t>
  </si>
  <si>
    <t>Kra Daadi</t>
  </si>
  <si>
    <t>Siang</t>
  </si>
  <si>
    <t>Namsai</t>
  </si>
  <si>
    <t>Balance of 1st Installment*</t>
  </si>
  <si>
    <t>Balance of First Installment*</t>
  </si>
  <si>
    <t>1st Installment*</t>
  </si>
  <si>
    <t>$(2012-13)*</t>
  </si>
  <si>
    <t>$(2013-14)</t>
  </si>
  <si>
    <t>* Rs 44 Lakh sanctioned for construction of 46 kitchen sheds later revalidated for replacement of 880 units of kitchen devices</t>
  </si>
  <si>
    <t>$ Replacement</t>
  </si>
  <si>
    <t>No of Children</t>
  </si>
  <si>
    <t xml:space="preserve">Formulae </t>
  </si>
  <si>
    <t xml:space="preserve">Formulae  </t>
  </si>
  <si>
    <t>Expected Utilisation</t>
  </si>
  <si>
    <t xml:space="preserve">Expected Utilisation </t>
  </si>
  <si>
    <t>(2010-11)</t>
  </si>
  <si>
    <r>
      <t xml:space="preserve">Average no. of children availed MDM as per </t>
    </r>
    <r>
      <rPr>
        <b/>
        <sz val="9"/>
        <rFont val="Times New Roman"/>
        <family val="1"/>
      </rPr>
      <t>QPR-1</t>
    </r>
  </si>
  <si>
    <r>
      <t xml:space="preserve">Average no. of children availed MDM as per </t>
    </r>
    <r>
      <rPr>
        <b/>
        <sz val="9"/>
        <rFont val="Times New Roman"/>
        <family val="1"/>
      </rPr>
      <t>QPR-2</t>
    </r>
  </si>
  <si>
    <r>
      <t xml:space="preserve">Average no. of children availed MDM as per </t>
    </r>
    <r>
      <rPr>
        <b/>
        <sz val="9"/>
        <rFont val="Times New Roman"/>
        <family val="1"/>
      </rPr>
      <t>QPR-3</t>
    </r>
  </si>
  <si>
    <t>Pry</t>
  </si>
  <si>
    <t>U Pry</t>
  </si>
  <si>
    <t>Plan</t>
  </si>
  <si>
    <t>OK for Q3</t>
  </si>
  <si>
    <t>Meals Q1</t>
  </si>
  <si>
    <t>Meals Q2</t>
  </si>
  <si>
    <t>Meals Q3</t>
  </si>
  <si>
    <t>Q2</t>
  </si>
  <si>
    <t>Old</t>
  </si>
  <si>
    <t>New</t>
  </si>
  <si>
    <t xml:space="preserve"> [99%]*</t>
  </si>
  <si>
    <t>[98%]*</t>
  </si>
  <si>
    <t>(2017-18)</t>
  </si>
  <si>
    <t>$(2017-18)</t>
  </si>
  <si>
    <t>CC, Itanagar</t>
  </si>
  <si>
    <t>Kamle</t>
  </si>
  <si>
    <t>Lower Siang</t>
  </si>
  <si>
    <t>L/Dibang Valley</t>
  </si>
  <si>
    <t>Pry.</t>
  </si>
  <si>
    <t>U.Pry.</t>
  </si>
  <si>
    <t>Opening Balance</t>
  </si>
  <si>
    <t>Consumed</t>
  </si>
  <si>
    <t>Unsent Balance</t>
  </si>
  <si>
    <t>Cooking Cost Received</t>
  </si>
  <si>
    <t>Expenditure</t>
  </si>
  <si>
    <t>NO. OF MEALS Served</t>
  </si>
  <si>
    <t>TOTAL no of Meals Served  U.Pry.</t>
  </si>
  <si>
    <t>Expected Consumption</t>
  </si>
  <si>
    <t>Releases</t>
  </si>
  <si>
    <t>Payment to CCH</t>
  </si>
  <si>
    <t>(2016-17)</t>
  </si>
  <si>
    <t>Grand total(Release)</t>
  </si>
  <si>
    <t>Annual Work Plan &amp; Budget  2019-20</t>
  </si>
  <si>
    <t>REVIEW OF IMPLEMENTATION OF MDM SCHEME DURING 2018-19 (1.04.18 to 31.03.19)</t>
  </si>
  <si>
    <t>MDM PAB Approval for 2018-19</t>
  </si>
  <si>
    <t>Average number of children availed MDM during 1.4.18 to 31.03.19 (AT-5&amp;5A)</t>
  </si>
  <si>
    <t>1.2  No. of  Working Days Approved for FY 2018-19</t>
  </si>
  <si>
    <t>No of working days approved for FY 2018-19</t>
  </si>
  <si>
    <t>MDM PAB Approval for 2018-19
(APR-MAR)</t>
  </si>
  <si>
    <t>Actuals as per AWP&amp;B 2018-19 (AT-5 &amp;5A)</t>
  </si>
  <si>
    <t>ii) Base period 01.04.18 to 31.03.19</t>
  </si>
  <si>
    <t>No. of Meals as per PAB approval (01.04.18 to 31.03.19)</t>
  </si>
  <si>
    <t>No. of Meals served by State during the period 01.04.18 to 31.03.19</t>
  </si>
  <si>
    <t>2.1.1  Institutions- (Primary)                     *(Source data : Table AT-3A of AWP&amp;B 2019-20)</t>
  </si>
  <si>
    <t>2.1.2  Institutions- (Upper Primary)          *(Source data : Table AT-3B &amp; 3C of AWP&amp;B 2019-20)</t>
  </si>
  <si>
    <t>2.2  No. of children  ( Primary)                       *(Source data : Table AT-5  of AWP&amp;B 2019-20)</t>
  </si>
  <si>
    <t>No. of children as per PAB Approval for  2018-19</t>
  </si>
  <si>
    <t>2.3  No. of children  ( Upper Primary)                       *(Source data : Table AT-5A  of AWP&amp;B 2019-20)</t>
  </si>
  <si>
    <t>2.4 No. of children  ( Primary)                       *(Source data : Table AT-5  of AWP&amp;B 2019-20)</t>
  </si>
  <si>
    <t>No. of children as per Enrolment for  2018-19</t>
  </si>
  <si>
    <t>2.5 No. of children  ( Upper Primary)                       *(Source data : Table AT-5A  of AWP&amp;B 2019-20)</t>
  </si>
  <si>
    <t>No of meals to be served during 1/04/18 to 31/03/19</t>
  </si>
  <si>
    <t>2.6 No. of meals to be served &amp;  actual  no. of meals served during 2018-19 [PRIMARY]</t>
  </si>
  <si>
    <t xml:space="preserve">                                                                  *(Refer col.6 of table AT- 5 , AWP&amp;B, 2019-20)</t>
  </si>
  <si>
    <t>No of meal served during 2018-19</t>
  </si>
  <si>
    <t>2.7) No. of meals to be served &amp;  actual  no. of meals served during 2018-19 [UPPER PRIMARY]</t>
  </si>
  <si>
    <t>*(Refer col. 6 of table AT- 5A , AWP&amp;B, 2019-20)</t>
  </si>
  <si>
    <t>Opening Stock as on 1.4.2018</t>
  </si>
  <si>
    <t>Allocation (2018-19)</t>
  </si>
  <si>
    <t>Lifting as on 31.03.2019</t>
  </si>
  <si>
    <t>District-wise opening balance as on 1.4.2018</t>
  </si>
  <si>
    <t>*(Refer col. 4 and 9 of table AT- 6 and AT-6A, AWP&amp;B, 2019-20)</t>
  </si>
  <si>
    <t xml:space="preserve">Allocation for 2018-19                                   </t>
  </si>
  <si>
    <t xml:space="preserve">Opening Stock as on 1.4.2018                                                   </t>
  </si>
  <si>
    <t>% of OS on allocation 2018-19</t>
  </si>
  <si>
    <t>3.3) District-wise unspent balance as on 31.03.2019</t>
  </si>
  <si>
    <t>(Refer col. 7 and 12 of table AT- 6 and AT-6A, AWP&amp;B, 2019-20)</t>
  </si>
  <si>
    <t xml:space="preserve">Allocation for 2018-19                             </t>
  </si>
  <si>
    <t xml:space="preserve">Unspent Balance as on 31.03.2019                                                         </t>
  </si>
  <si>
    <t>% of UB on allocation 2018-19</t>
  </si>
  <si>
    <t>OB as on 1.04.2018</t>
  </si>
  <si>
    <t>Lifting upto 31.03.19</t>
  </si>
  <si>
    <r>
      <t xml:space="preserve">3.5) District-wise Foodgrains availability  as on </t>
    </r>
    <r>
      <rPr>
        <b/>
        <sz val="12"/>
        <color indexed="8"/>
        <rFont val="Bookman Old Style"/>
        <family val="1"/>
      </rPr>
      <t>31.03.19</t>
    </r>
  </si>
  <si>
    <t>*(Refer col. 5 of table AT- 6 and AT-6A, AWP&amp;B, 2018-19)</t>
  </si>
  <si>
    <t xml:space="preserve">Allocation for 2018-19                               </t>
  </si>
  <si>
    <t>*(Refer col. 6 of table AT- 6 and AT-6A, AWP&amp;B, 2019-20)</t>
  </si>
  <si>
    <t xml:space="preserve">Allocation for 2018-19                                       </t>
  </si>
  <si>
    <t>Releases for Cooking cost by GoI (2018-19)</t>
  </si>
  <si>
    <t>OB as on 01.04.18</t>
  </si>
  <si>
    <t>4.2.1) District-wise opening balance as on 1.04.18</t>
  </si>
  <si>
    <t>*(Refer col. 8 of table AT- 7 and AT-7A, AWP&amp;B, 2019-20)</t>
  </si>
  <si>
    <t xml:space="preserve">Opening Balance as on 1.04.2018                                                         </t>
  </si>
  <si>
    <t>% of OB on allocation 2018-19</t>
  </si>
  <si>
    <t>4.2.2) District-wise unspent  balance as on 31.03.2019</t>
  </si>
  <si>
    <t>*(Refer col. 17 of table AT- 7 and AT-7A, AWP&amp;B, 2019-20)</t>
  </si>
  <si>
    <t xml:space="preserve">Allocation for 2018-19                                           </t>
  </si>
  <si>
    <t xml:space="preserve">Unspent Balance as on 31.03.2019                                                          </t>
  </si>
  <si>
    <t>OB as on 1.04.18</t>
  </si>
  <si>
    <t>*(Refer col.11 of table AT- 7 and AT-7A, AWP&amp;B, 2019-20)</t>
  </si>
  <si>
    <t xml:space="preserve">Allocation for 2018-19                                        </t>
  </si>
  <si>
    <t>Total Availibility of cooking cost as on 31.03.19</t>
  </si>
  <si>
    <t>*(Refer col. 14 of table AT- 7 and AT-7A, AWP&amp;B, 2019-20)</t>
  </si>
  <si>
    <t xml:space="preserve">Allocation for 2018-19                                          </t>
  </si>
  <si>
    <t>5. Reconciliation of Utilisation and Performance during 2018-19 [PRIMARY+ UPPER PRIMARY]</t>
  </si>
  <si>
    <t>5.2 Reconciliation of Food grains utilisation during 2018-19 (Source data: para 2.5 and 3.7 above)</t>
  </si>
  <si>
    <t xml:space="preserve">No. of Meals served during 01.4.18 to 31.03.19     </t>
  </si>
  <si>
    <t>5.3) Reconciliation of Cooking Cost utilisation during 2018-19 (Source data: para 2.5 and 3.7 above)</t>
  </si>
  <si>
    <t>Opening Balance as on 1.04.2018</t>
  </si>
  <si>
    <t>Refer table AT_8 and AT-8A,AWP&amp;B, 2019-20</t>
  </si>
  <si>
    <t>Allocation for 2018-19</t>
  </si>
  <si>
    <t>% of UB as on Allocation 2018-19</t>
  </si>
  <si>
    <t>Unspent balance as on 31.03.2019</t>
  </si>
  <si>
    <t>Releases for MME by GoI (2018-19)</t>
  </si>
  <si>
    <t>7.2)  Reconciliation of MME OB, Allocation &amp; Releasing [PY + U PY] *(Refer AT-9, AWP&amp;B, 2019-20)</t>
  </si>
  <si>
    <t>Received during 2018-19</t>
  </si>
  <si>
    <t>7.3) Utilisation of MME during 2018-19</t>
  </si>
  <si>
    <t>(As on 31.03.19)</t>
  </si>
  <si>
    <t>Releases for TA by GoI (2018-19 )</t>
  </si>
  <si>
    <t>8.2)  Reconciliation of TA OB, Allocation &amp; Releasing [PY + U PY] (Refer AT-9, AWP&amp;B, 2019-20)</t>
  </si>
  <si>
    <t>8.3) Utilisation of TA during 2018-19</t>
  </si>
  <si>
    <t>Allocated for 2018-19</t>
  </si>
  <si>
    <t>9.  INFRASTRUCTURE DEVELOPMENT DURING 2018-19</t>
  </si>
  <si>
    <t>Releases for Kitchen sheds by GoI as on 31.03.2019</t>
  </si>
  <si>
    <t>2018-19</t>
  </si>
  <si>
    <t>9.1.2) Reconciliation of amount sanctioned (Refer AT-11, AWP&amp;B, 2019-20)</t>
  </si>
  <si>
    <t>2006-2018-19</t>
  </si>
  <si>
    <t>Sanctioned by GoI during 2006-19</t>
  </si>
  <si>
    <t>Achievement (C+IP)                                  upto 31.03.19</t>
  </si>
  <si>
    <t>Releases for Kitchen devices by GoI as on 31.03.19</t>
  </si>
  <si>
    <t>9.2.2) Reconciliation of amount sanctioned (Refer AT-11, AWP&amp;B, 2019-20)</t>
  </si>
  <si>
    <t>Sanctioned during 2006-07 to 12-13-14-15-16-17-18</t>
  </si>
  <si>
    <t>01.05.2018</t>
  </si>
  <si>
    <t>10.09.2018</t>
  </si>
  <si>
    <t>11.02.2018</t>
  </si>
  <si>
    <t>(2018-19)</t>
  </si>
</sst>
</file>

<file path=xl/styles.xml><?xml version="1.0" encoding="utf-8"?>
<styleSheet xmlns="http://schemas.openxmlformats.org/spreadsheetml/2006/main">
  <numFmts count="4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0.00000000000000%"/>
    <numFmt numFmtId="198" formatCode="0.000%"/>
    <numFmt numFmtId="199" formatCode="[$-409]dddd\,\ mmmm\ dd\,\ yyyy"/>
    <numFmt numFmtId="200" formatCode="[$-409]h:mm:ss\ AM/PM"/>
    <numFmt numFmtId="201" formatCode="m/d/yy;@"/>
    <numFmt numFmtId="202" formatCode="#,##0.000;[Red]\-#,##0.00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b/>
      <sz val="11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sz val="10"/>
      <color indexed="62"/>
      <name val="Bookman Old Style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name val="Book Antiqua"/>
      <family val="1"/>
    </font>
    <font>
      <b/>
      <u val="single"/>
      <sz val="11"/>
      <name val="Bookman Old Style"/>
      <family val="1"/>
    </font>
    <font>
      <b/>
      <sz val="9"/>
      <name val="Bookman Old Style"/>
      <family val="1"/>
    </font>
    <font>
      <sz val="10"/>
      <color indexed="10"/>
      <name val="Bookman Old Style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u val="single"/>
      <sz val="11"/>
      <name val="Bookman Old Style"/>
      <family val="1"/>
    </font>
    <font>
      <sz val="8"/>
      <name val="Arial"/>
      <family val="2"/>
    </font>
    <font>
      <b/>
      <sz val="24"/>
      <name val="Bookman Old Style"/>
      <family val="1"/>
    </font>
    <font>
      <i/>
      <sz val="12"/>
      <name val="Bookman Old Style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Bookman Old Style"/>
      <family val="1"/>
    </font>
    <font>
      <b/>
      <i/>
      <sz val="12"/>
      <name val="Bookman Old Style"/>
      <family val="1"/>
    </font>
    <font>
      <b/>
      <sz val="12"/>
      <color indexed="10"/>
      <name val="Bookman Old Style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12"/>
      <color indexed="10"/>
      <name val="Calibri"/>
      <family val="2"/>
    </font>
    <font>
      <sz val="12"/>
      <color indexed="8"/>
      <name val="Bookman Old Style"/>
      <family val="1"/>
    </font>
    <font>
      <sz val="11"/>
      <name val="Times New Roman"/>
      <family val="1"/>
    </font>
    <font>
      <b/>
      <i/>
      <sz val="9"/>
      <name val="Bookman Old Style"/>
      <family val="1"/>
    </font>
    <font>
      <i/>
      <sz val="11"/>
      <name val="Bookman Old Style"/>
      <family val="1"/>
    </font>
    <font>
      <b/>
      <sz val="9"/>
      <name val="Tahoma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Bookman Old Style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i/>
      <sz val="12"/>
      <color indexed="8"/>
      <name val="Bookman Old Style"/>
      <family val="1"/>
    </font>
    <font>
      <i/>
      <sz val="11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Bookman Old Style"/>
      <family val="1"/>
    </font>
    <font>
      <sz val="12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i/>
      <sz val="11"/>
      <color rgb="FFFF0000"/>
      <name val="Bookman Old Style"/>
      <family val="1"/>
    </font>
    <font>
      <sz val="10"/>
      <color theme="1"/>
      <name val="Arial"/>
      <family val="2"/>
    </font>
    <font>
      <sz val="12"/>
      <color rgb="FFFF0000"/>
      <name val="Bookman Old Style"/>
      <family val="1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8" fillId="39" borderId="1" applyNumberFormat="0" applyAlignment="0" applyProtection="0"/>
    <xf numFmtId="0" fontId="78" fillId="39" borderId="1" applyNumberFormat="0" applyAlignment="0" applyProtection="0"/>
    <xf numFmtId="0" fontId="79" fillId="40" borderId="2" applyNumberFormat="0" applyAlignment="0" applyProtection="0"/>
    <xf numFmtId="0" fontId="79" fillId="4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41" borderId="0" applyNumberFormat="0" applyBorder="0" applyAlignment="0" applyProtection="0"/>
    <xf numFmtId="0" fontId="81" fillId="41" borderId="0" applyNumberFormat="0" applyBorder="0" applyAlignment="0" applyProtection="0"/>
    <xf numFmtId="0" fontId="82" fillId="0" borderId="3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5" fillId="42" borderId="1" applyNumberFormat="0" applyAlignment="0" applyProtection="0"/>
    <xf numFmtId="0" fontId="85" fillId="42" borderId="1" applyNumberFormat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88" fillId="39" borderId="9" applyNumberFormat="0" applyAlignment="0" applyProtection="0"/>
    <xf numFmtId="0" fontId="88" fillId="39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0" applyNumberFormat="0" applyFill="0" applyAlignment="0" applyProtection="0"/>
    <xf numFmtId="0" fontId="90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</cellStyleXfs>
  <cellXfs count="96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wrapText="1"/>
    </xf>
    <xf numFmtId="9" fontId="6" fillId="0" borderId="0" xfId="118" applyFont="1" applyAlignment="1">
      <alignment/>
    </xf>
    <xf numFmtId="0" fontId="10" fillId="0" borderId="0" xfId="0" applyFont="1" applyBorder="1" applyAlignment="1">
      <alignment/>
    </xf>
    <xf numFmtId="9" fontId="10" fillId="0" borderId="0" xfId="118" applyFont="1" applyBorder="1" applyAlignment="1">
      <alignment/>
    </xf>
    <xf numFmtId="0" fontId="4" fillId="0" borderId="0" xfId="0" applyFont="1" applyBorder="1" applyAlignment="1">
      <alignment horizontal="left" wrapText="1"/>
    </xf>
    <xf numFmtId="9" fontId="4" fillId="0" borderId="0" xfId="118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5" fillId="0" borderId="0" xfId="118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9" fontId="5" fillId="0" borderId="0" xfId="118" applyFont="1" applyBorder="1" applyAlignment="1">
      <alignment/>
    </xf>
    <xf numFmtId="0" fontId="6" fillId="0" borderId="0" xfId="0" applyFont="1" applyFill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9" fontId="6" fillId="0" borderId="0" xfId="118" applyFont="1" applyBorder="1" applyAlignment="1">
      <alignment horizontal="center" vertical="top" wrapText="1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13" fillId="0" borderId="0" xfId="0" applyFont="1" applyAlignment="1">
      <alignment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6" fillId="0" borderId="0" xfId="118" applyFont="1" applyFill="1" applyBorder="1" applyAlignment="1">
      <alignment/>
    </xf>
    <xf numFmtId="9" fontId="6" fillId="0" borderId="0" xfId="118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9" fontId="8" fillId="45" borderId="0" xfId="118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2" fontId="6" fillId="0" borderId="0" xfId="118" applyNumberFormat="1" applyFont="1" applyAlignment="1">
      <alignment/>
    </xf>
    <xf numFmtId="2" fontId="13" fillId="0" borderId="0" xfId="118" applyNumberFormat="1" applyFont="1" applyAlignment="1">
      <alignment/>
    </xf>
    <xf numFmtId="2" fontId="13" fillId="45" borderId="0" xfId="118" applyNumberFormat="1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9" fontId="23" fillId="0" borderId="0" xfId="118" applyFont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Alignment="1">
      <alignment wrapText="1"/>
    </xf>
    <xf numFmtId="2" fontId="5" fillId="0" borderId="0" xfId="0" applyNumberFormat="1" applyFont="1" applyBorder="1" applyAlignment="1">
      <alignment wrapText="1"/>
    </xf>
    <xf numFmtId="0" fontId="23" fillId="0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5" fillId="46" borderId="12" xfId="0" applyFont="1" applyFill="1" applyBorder="1" applyAlignment="1">
      <alignment horizontal="center" vertical="center" wrapText="1"/>
    </xf>
    <xf numFmtId="0" fontId="5" fillId="46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9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" fontId="27" fillId="0" borderId="0" xfId="0" applyNumberFormat="1" applyFont="1" applyAlignment="1">
      <alignment/>
    </xf>
    <xf numFmtId="9" fontId="4" fillId="0" borderId="15" xfId="118" applyFont="1" applyBorder="1" applyAlignment="1">
      <alignment/>
    </xf>
    <xf numFmtId="9" fontId="4" fillId="0" borderId="16" xfId="118" applyFont="1" applyBorder="1" applyAlignment="1">
      <alignment/>
    </xf>
    <xf numFmtId="9" fontId="4" fillId="45" borderId="15" xfId="118" applyFont="1" applyFill="1" applyBorder="1" applyAlignment="1">
      <alignment/>
    </xf>
    <xf numFmtId="9" fontId="4" fillId="45" borderId="16" xfId="118" applyFont="1" applyFill="1" applyBorder="1" applyAlignment="1">
      <alignment/>
    </xf>
    <xf numFmtId="0" fontId="4" fillId="46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7" fillId="0" borderId="17" xfId="0" applyFont="1" applyBorder="1" applyAlignment="1">
      <alignment horizontal="left"/>
    </xf>
    <xf numFmtId="0" fontId="5" fillId="46" borderId="12" xfId="0" applyFont="1" applyFill="1" applyBorder="1" applyAlignment="1">
      <alignment horizontal="center" wrapText="1"/>
    </xf>
    <xf numFmtId="0" fontId="5" fillId="46" borderId="13" xfId="0" applyFont="1" applyFill="1" applyBorder="1" applyAlignment="1">
      <alignment horizontal="center" wrapText="1"/>
    </xf>
    <xf numFmtId="9" fontId="5" fillId="46" borderId="13" xfId="118" applyFont="1" applyFill="1" applyBorder="1" applyAlignment="1">
      <alignment horizontal="center" wrapText="1"/>
    </xf>
    <xf numFmtId="0" fontId="5" fillId="46" borderId="18" xfId="0" applyFont="1" applyFill="1" applyBorder="1" applyAlignment="1">
      <alignment horizontal="center" wrapText="1"/>
    </xf>
    <xf numFmtId="0" fontId="8" fillId="46" borderId="12" xfId="0" applyFont="1" applyFill="1" applyBorder="1" applyAlignment="1">
      <alignment horizontal="center" wrapText="1"/>
    </xf>
    <xf numFmtId="0" fontId="8" fillId="46" borderId="13" xfId="0" applyFont="1" applyFill="1" applyBorder="1" applyAlignment="1">
      <alignment horizontal="center" wrapText="1"/>
    </xf>
    <xf numFmtId="9" fontId="8" fillId="46" borderId="13" xfId="118" applyFont="1" applyFill="1" applyBorder="1" applyAlignment="1">
      <alignment horizontal="center" wrapText="1"/>
    </xf>
    <xf numFmtId="0" fontId="8" fillId="46" borderId="18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9" fontId="13" fillId="0" borderId="15" xfId="118" applyFont="1" applyBorder="1" applyAlignment="1">
      <alignment/>
    </xf>
    <xf numFmtId="0" fontId="8" fillId="0" borderId="17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46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9" fontId="5" fillId="0" borderId="0" xfId="118" applyFont="1" applyBorder="1" applyAlignment="1">
      <alignment horizontal="right"/>
    </xf>
    <xf numFmtId="0" fontId="13" fillId="0" borderId="2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45" borderId="11" xfId="0" applyNumberFormat="1" applyFont="1" applyFill="1" applyBorder="1" applyAlignment="1">
      <alignment horizontal="center"/>
    </xf>
    <xf numFmtId="1" fontId="10" fillId="45" borderId="17" xfId="0" applyNumberFormat="1" applyFont="1" applyFill="1" applyBorder="1" applyAlignment="1">
      <alignment horizontal="center"/>
    </xf>
    <xf numFmtId="9" fontId="6" fillId="0" borderId="0" xfId="118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10" fillId="46" borderId="13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vertical="center"/>
    </xf>
    <xf numFmtId="9" fontId="5" fillId="0" borderId="0" xfId="118" applyFont="1" applyAlignment="1">
      <alignment/>
    </xf>
    <xf numFmtId="9" fontId="7" fillId="0" borderId="0" xfId="118" applyFont="1" applyAlignment="1">
      <alignment/>
    </xf>
    <xf numFmtId="9" fontId="10" fillId="0" borderId="0" xfId="118" applyFont="1" applyAlignment="1">
      <alignment/>
    </xf>
    <xf numFmtId="9" fontId="4" fillId="46" borderId="18" xfId="118" applyFont="1" applyFill="1" applyBorder="1" applyAlignment="1">
      <alignment horizontal="center" vertical="center"/>
    </xf>
    <xf numFmtId="9" fontId="8" fillId="0" borderId="0" xfId="118" applyFont="1" applyBorder="1" applyAlignment="1">
      <alignment/>
    </xf>
    <xf numFmtId="9" fontId="13" fillId="0" borderId="0" xfId="118" applyFont="1" applyBorder="1" applyAlignment="1">
      <alignment horizontal="center"/>
    </xf>
    <xf numFmtId="9" fontId="5" fillId="46" borderId="18" xfId="118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45" borderId="14" xfId="0" applyFont="1" applyFill="1" applyBorder="1" applyAlignment="1">
      <alignment horizontal="center" wrapText="1"/>
    </xf>
    <xf numFmtId="0" fontId="8" fillId="45" borderId="19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21" xfId="118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9" fontId="18" fillId="0" borderId="0" xfId="118" applyFont="1" applyAlignment="1">
      <alignment horizontal="left"/>
    </xf>
    <xf numFmtId="2" fontId="18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9" fontId="6" fillId="0" borderId="0" xfId="118" applyFont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9" fontId="13" fillId="0" borderId="0" xfId="118" applyFont="1" applyFill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9" fontId="6" fillId="0" borderId="0" xfId="118" applyFont="1" applyFill="1" applyAlignment="1">
      <alignment horizontal="left"/>
    </xf>
    <xf numFmtId="2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2" fontId="13" fillId="0" borderId="0" xfId="0" applyNumberFormat="1" applyFont="1" applyFill="1" applyAlignment="1">
      <alignment horizontal="left"/>
    </xf>
    <xf numFmtId="2" fontId="8" fillId="0" borderId="0" xfId="0" applyNumberFormat="1" applyFont="1" applyBorder="1" applyAlignment="1">
      <alignment horizontal="left" vertical="top" wrapText="1"/>
    </xf>
    <xf numFmtId="2" fontId="5" fillId="0" borderId="0" xfId="118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2" fontId="6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2" fillId="0" borderId="11" xfId="118" applyNumberFormat="1" applyFont="1" applyBorder="1" applyAlignment="1">
      <alignment/>
    </xf>
    <xf numFmtId="0" fontId="13" fillId="0" borderId="11" xfId="118" applyNumberFormat="1" applyFont="1" applyBorder="1" applyAlignment="1">
      <alignment/>
    </xf>
    <xf numFmtId="1" fontId="22" fillId="0" borderId="21" xfId="118" applyNumberFormat="1" applyFont="1" applyBorder="1" applyAlignment="1">
      <alignment horizontal="right"/>
    </xf>
    <xf numFmtId="9" fontId="6" fillId="0" borderId="0" xfId="118" applyFont="1" applyFill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2" fontId="19" fillId="46" borderId="0" xfId="0" applyNumberFormat="1" applyFont="1" applyFill="1" applyBorder="1" applyAlignment="1">
      <alignment horizontal="center" vertical="center" wrapText="1"/>
    </xf>
    <xf numFmtId="9" fontId="5" fillId="45" borderId="0" xfId="118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9" fontId="6" fillId="0" borderId="0" xfId="0" applyNumberFormat="1" applyFont="1" applyBorder="1" applyAlignment="1">
      <alignment/>
    </xf>
    <xf numFmtId="2" fontId="5" fillId="46" borderId="0" xfId="0" applyNumberFormat="1" applyFont="1" applyFill="1" applyBorder="1" applyAlignment="1">
      <alignment horizontal="center" vertical="center" wrapText="1"/>
    </xf>
    <xf numFmtId="2" fontId="5" fillId="46" borderId="0" xfId="0" applyNumberFormat="1" applyFont="1" applyFill="1" applyBorder="1" applyAlignment="1">
      <alignment vertical="center" wrapText="1"/>
    </xf>
    <xf numFmtId="0" fontId="8" fillId="46" borderId="0" xfId="0" applyFont="1" applyFill="1" applyBorder="1" applyAlignment="1">
      <alignment horizontal="center" vertical="center" wrapText="1"/>
    </xf>
    <xf numFmtId="0" fontId="12" fillId="46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5" fillId="46" borderId="0" xfId="0" applyNumberFormat="1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2" fontId="5" fillId="45" borderId="0" xfId="0" applyNumberFormat="1" applyFont="1" applyFill="1" applyBorder="1" applyAlignment="1">
      <alignment horizontal="center" vertical="center"/>
    </xf>
    <xf numFmtId="2" fontId="6" fillId="46" borderId="0" xfId="0" applyNumberFormat="1" applyFont="1" applyFill="1" applyBorder="1" applyAlignment="1">
      <alignment horizontal="center"/>
    </xf>
    <xf numFmtId="2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/>
    </xf>
    <xf numFmtId="2" fontId="26" fillId="45" borderId="11" xfId="113" applyNumberFormat="1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5" fillId="46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2" fillId="0" borderId="0" xfId="112" applyFont="1" applyBorder="1" applyAlignment="1">
      <alignment horizontal="right"/>
      <protection/>
    </xf>
    <xf numFmtId="0" fontId="72" fillId="0" borderId="0" xfId="112" applyFont="1" applyBorder="1">
      <alignment/>
      <protection/>
    </xf>
    <xf numFmtId="0" fontId="25" fillId="0" borderId="0" xfId="112" applyFont="1" applyBorder="1" applyAlignment="1">
      <alignment horizontal="right"/>
      <protection/>
    </xf>
    <xf numFmtId="0" fontId="25" fillId="0" borderId="0" xfId="112" applyFont="1" applyBorder="1">
      <alignment/>
      <protection/>
    </xf>
    <xf numFmtId="2" fontId="5" fillId="0" borderId="0" xfId="0" applyNumberFormat="1" applyFont="1" applyAlignment="1">
      <alignment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9" fontId="5" fillId="46" borderId="0" xfId="118" applyFont="1" applyFill="1" applyBorder="1" applyAlignment="1">
      <alignment horizontal="center" vertical="center" wrapText="1"/>
    </xf>
    <xf numFmtId="0" fontId="6" fillId="47" borderId="0" xfId="0" applyNumberFormat="1" applyFont="1" applyFill="1" applyBorder="1" applyAlignment="1">
      <alignment/>
    </xf>
    <xf numFmtId="0" fontId="6" fillId="47" borderId="0" xfId="118" applyNumberFormat="1" applyFont="1" applyFill="1" applyBorder="1" applyAlignment="1">
      <alignment/>
    </xf>
    <xf numFmtId="0" fontId="5" fillId="47" borderId="0" xfId="118" applyNumberFormat="1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23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9" fontId="10" fillId="0" borderId="0" xfId="118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 wrapText="1"/>
    </xf>
    <xf numFmtId="9" fontId="10" fillId="0" borderId="11" xfId="118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 wrapText="1"/>
    </xf>
    <xf numFmtId="9" fontId="23" fillId="0" borderId="0" xfId="118" applyFont="1" applyFill="1" applyAlignment="1">
      <alignment/>
    </xf>
    <xf numFmtId="1" fontId="6" fillId="0" borderId="0" xfId="0" applyNumberFormat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8" fillId="0" borderId="0" xfId="118" applyNumberFormat="1" applyFont="1" applyBorder="1" applyAlignment="1">
      <alignment/>
    </xf>
    <xf numFmtId="9" fontId="8" fillId="0" borderId="0" xfId="118" applyFont="1" applyFill="1" applyBorder="1" applyAlignment="1">
      <alignment/>
    </xf>
    <xf numFmtId="0" fontId="4" fillId="46" borderId="13" xfId="0" applyFont="1" applyFill="1" applyBorder="1" applyAlignment="1">
      <alignment horizontal="center" wrapText="1"/>
    </xf>
    <xf numFmtId="9" fontId="4" fillId="46" borderId="18" xfId="118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9" fontId="10" fillId="0" borderId="15" xfId="118" applyFont="1" applyBorder="1" applyAlignment="1">
      <alignment/>
    </xf>
    <xf numFmtId="0" fontId="10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/>
    </xf>
    <xf numFmtId="1" fontId="5" fillId="0" borderId="0" xfId="118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top" wrapText="1"/>
    </xf>
    <xf numFmtId="9" fontId="8" fillId="0" borderId="0" xfId="118" applyNumberFormat="1" applyFont="1" applyFill="1" applyBorder="1" applyAlignment="1">
      <alignment/>
    </xf>
    <xf numFmtId="2" fontId="10" fillId="0" borderId="0" xfId="0" applyNumberFormat="1" applyFont="1" applyFill="1" applyAlignment="1">
      <alignment horizontal="left"/>
    </xf>
    <xf numFmtId="9" fontId="10" fillId="0" borderId="0" xfId="118" applyFont="1" applyFill="1" applyAlignment="1">
      <alignment horizontal="left"/>
    </xf>
    <xf numFmtId="0" fontId="4" fillId="46" borderId="12" xfId="0" applyFont="1" applyFill="1" applyBorder="1" applyAlignment="1">
      <alignment horizontal="center" vertical="center" wrapText="1"/>
    </xf>
    <xf numFmtId="0" fontId="4" fillId="46" borderId="13" xfId="0" applyFont="1" applyFill="1" applyBorder="1" applyAlignment="1">
      <alignment horizontal="center" vertical="center" wrapText="1"/>
    </xf>
    <xf numFmtId="9" fontId="4" fillId="46" borderId="18" xfId="11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9" fontId="10" fillId="0" borderId="15" xfId="118" applyFont="1" applyBorder="1" applyAlignment="1">
      <alignment horizontal="center" vertical="center"/>
    </xf>
    <xf numFmtId="0" fontId="10" fillId="0" borderId="19" xfId="0" applyFont="1" applyFill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32" fillId="45" borderId="0" xfId="113" applyNumberFormat="1" applyFont="1" applyFill="1" applyBorder="1" applyAlignment="1">
      <alignment horizontal="right"/>
      <protection/>
    </xf>
    <xf numFmtId="2" fontId="33" fillId="45" borderId="0" xfId="113" applyNumberFormat="1" applyFont="1" applyFill="1" applyBorder="1" applyAlignment="1">
      <alignment horizontal="center" vertical="center"/>
      <protection/>
    </xf>
    <xf numFmtId="10" fontId="4" fillId="0" borderId="0" xfId="118" applyNumberFormat="1" applyFont="1" applyBorder="1" applyAlignment="1">
      <alignment horizontal="center" vertical="center"/>
    </xf>
    <xf numFmtId="9" fontId="10" fillId="0" borderId="0" xfId="118" applyFont="1" applyAlignment="1">
      <alignment horizontal="left"/>
    </xf>
    <xf numFmtId="0" fontId="10" fillId="0" borderId="0" xfId="0" applyFont="1" applyAlignment="1">
      <alignment horizontal="right"/>
    </xf>
    <xf numFmtId="0" fontId="4" fillId="46" borderId="11" xfId="0" applyFont="1" applyFill="1" applyBorder="1" applyAlignment="1">
      <alignment horizontal="center" vertical="center" wrapText="1"/>
    </xf>
    <xf numFmtId="9" fontId="4" fillId="46" borderId="11" xfId="118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left"/>
    </xf>
    <xf numFmtId="9" fontId="4" fillId="46" borderId="13" xfId="118" applyFont="1" applyFill="1" applyBorder="1" applyAlignment="1">
      <alignment horizontal="center" vertical="center" wrapText="1"/>
    </xf>
    <xf numFmtId="2" fontId="4" fillId="46" borderId="18" xfId="0" applyNumberFormat="1" applyFont="1" applyFill="1" applyBorder="1" applyAlignment="1">
      <alignment horizontal="center" vertical="center" wrapText="1"/>
    </xf>
    <xf numFmtId="9" fontId="10" fillId="0" borderId="15" xfId="118" applyFont="1" applyBorder="1" applyAlignment="1">
      <alignment horizontal="center"/>
    </xf>
    <xf numFmtId="9" fontId="10" fillId="0" borderId="22" xfId="118" applyFont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9" fontId="4" fillId="0" borderId="11" xfId="118" applyFont="1" applyBorder="1" applyAlignment="1">
      <alignment horizontal="center"/>
    </xf>
    <xf numFmtId="2" fontId="4" fillId="45" borderId="11" xfId="0" applyNumberFormat="1" applyFont="1" applyFill="1" applyBorder="1" applyAlignment="1">
      <alignment horizontal="center"/>
    </xf>
    <xf numFmtId="9" fontId="4" fillId="45" borderId="11" xfId="118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9" fontId="4" fillId="0" borderId="16" xfId="118" applyFont="1" applyBorder="1" applyAlignment="1">
      <alignment/>
    </xf>
    <xf numFmtId="0" fontId="10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9" fontId="4" fillId="0" borderId="0" xfId="118" applyFont="1" applyBorder="1" applyAlignment="1">
      <alignment/>
    </xf>
    <xf numFmtId="2" fontId="10" fillId="0" borderId="0" xfId="0" applyNumberFormat="1" applyFont="1" applyAlignment="1">
      <alignment wrapText="1"/>
    </xf>
    <xf numFmtId="9" fontId="4" fillId="0" borderId="11" xfId="118" applyFont="1" applyBorder="1" applyAlignment="1">
      <alignment/>
    </xf>
    <xf numFmtId="2" fontId="4" fillId="45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9" fontId="4" fillId="45" borderId="0" xfId="118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46" borderId="18" xfId="0" applyFont="1" applyFill="1" applyBorder="1" applyAlignment="1">
      <alignment horizontal="center" vertical="center" wrapText="1"/>
    </xf>
    <xf numFmtId="2" fontId="35" fillId="0" borderId="11" xfId="99" applyNumberFormat="1" applyFont="1" applyBorder="1" applyAlignment="1">
      <alignment horizontal="center"/>
      <protection/>
    </xf>
    <xf numFmtId="0" fontId="10" fillId="0" borderId="19" xfId="0" applyFont="1" applyFill="1" applyBorder="1" applyAlignment="1" quotePrefix="1">
      <alignment horizontal="center"/>
    </xf>
    <xf numFmtId="2" fontId="33" fillId="45" borderId="17" xfId="113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9" fontId="4" fillId="0" borderId="0" xfId="0" applyNumberFormat="1" applyFont="1" applyBorder="1" applyAlignment="1">
      <alignment/>
    </xf>
    <xf numFmtId="2" fontId="10" fillId="0" borderId="0" xfId="0" applyNumberFormat="1" applyFont="1" applyFill="1" applyAlignment="1">
      <alignment/>
    </xf>
    <xf numFmtId="9" fontId="10" fillId="0" borderId="0" xfId="118" applyFont="1" applyFill="1" applyAlignment="1">
      <alignment/>
    </xf>
    <xf numFmtId="0" fontId="4" fillId="46" borderId="14" xfId="0" applyFont="1" applyFill="1" applyBorder="1" applyAlignment="1">
      <alignment horizontal="center" wrapText="1"/>
    </xf>
    <xf numFmtId="0" fontId="4" fillId="46" borderId="11" xfId="0" applyFont="1" applyFill="1" applyBorder="1" applyAlignment="1">
      <alignment horizontal="center" wrapText="1"/>
    </xf>
    <xf numFmtId="9" fontId="36" fillId="0" borderId="0" xfId="118" applyFont="1" applyAlignment="1">
      <alignment/>
    </xf>
    <xf numFmtId="0" fontId="36" fillId="0" borderId="0" xfId="0" applyFont="1" applyBorder="1" applyAlignment="1">
      <alignment horizontal="center" vertical="top" wrapText="1"/>
    </xf>
    <xf numFmtId="2" fontId="36" fillId="0" borderId="0" xfId="0" applyNumberFormat="1" applyFont="1" applyAlignment="1">
      <alignment/>
    </xf>
    <xf numFmtId="9" fontId="36" fillId="0" borderId="0" xfId="118" applyFont="1" applyBorder="1" applyAlignment="1">
      <alignment horizontal="right" vertical="top" wrapText="1"/>
    </xf>
    <xf numFmtId="9" fontId="36" fillId="0" borderId="0" xfId="118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10" fillId="0" borderId="11" xfId="0" applyFont="1" applyFill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2" fontId="4" fillId="0" borderId="0" xfId="0" applyNumberFormat="1" applyFont="1" applyBorder="1" applyAlignment="1">
      <alignment horizontal="left" vertical="top"/>
    </xf>
    <xf numFmtId="2" fontId="10" fillId="0" borderId="0" xfId="0" applyNumberFormat="1" applyFont="1" applyBorder="1" applyAlignment="1">
      <alignment horizontal="left" vertical="top" wrapText="1"/>
    </xf>
    <xf numFmtId="9" fontId="10" fillId="0" borderId="0" xfId="118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Border="1" applyAlignment="1">
      <alignment horizontal="center"/>
    </xf>
    <xf numFmtId="0" fontId="4" fillId="0" borderId="17" xfId="0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vertical="center"/>
    </xf>
    <xf numFmtId="9" fontId="4" fillId="46" borderId="11" xfId="118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/>
    </xf>
    <xf numFmtId="2" fontId="38" fillId="0" borderId="0" xfId="0" applyNumberFormat="1" applyFont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2" fontId="38" fillId="0" borderId="0" xfId="118" applyNumberFormat="1" applyFont="1" applyFill="1" applyBorder="1" applyAlignment="1">
      <alignment vertical="center"/>
    </xf>
    <xf numFmtId="0" fontId="36" fillId="0" borderId="0" xfId="0" applyFont="1" applyFill="1" applyBorder="1" applyAlignment="1" quotePrefix="1">
      <alignment horizontal="center"/>
    </xf>
    <xf numFmtId="0" fontId="38" fillId="0" borderId="0" xfId="0" applyFont="1" applyFill="1" applyBorder="1" applyAlignment="1">
      <alignment horizontal="right"/>
    </xf>
    <xf numFmtId="2" fontId="38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center" vertical="top" wrapText="1"/>
    </xf>
    <xf numFmtId="9" fontId="38" fillId="0" borderId="0" xfId="118" applyFont="1" applyBorder="1" applyAlignment="1">
      <alignment horizontal="center" vertical="top" wrapText="1"/>
    </xf>
    <xf numFmtId="2" fontId="38" fillId="0" borderId="0" xfId="0" applyNumberFormat="1" applyFont="1" applyFill="1" applyBorder="1" applyAlignment="1">
      <alignment vertical="center"/>
    </xf>
    <xf numFmtId="9" fontId="4" fillId="0" borderId="15" xfId="118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2" fontId="32" fillId="0" borderId="0" xfId="113" applyNumberFormat="1" applyFont="1" applyBorder="1" applyAlignment="1">
      <alignment horizontal="center"/>
      <protection/>
    </xf>
    <xf numFmtId="1" fontId="32" fillId="0" borderId="0" xfId="118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0" fontId="36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2" fontId="32" fillId="0" borderId="0" xfId="113" applyNumberFormat="1" applyFont="1" applyBorder="1">
      <alignment/>
      <protection/>
    </xf>
    <xf numFmtId="0" fontId="4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9" fontId="10" fillId="0" borderId="23" xfId="118" applyFont="1" applyBorder="1" applyAlignment="1">
      <alignment horizontal="left" vertical="center"/>
    </xf>
    <xf numFmtId="0" fontId="39" fillId="0" borderId="0" xfId="0" applyFont="1" applyFill="1" applyAlignment="1">
      <alignment horizontal="left"/>
    </xf>
    <xf numFmtId="0" fontId="10" fillId="0" borderId="0" xfId="0" applyFont="1" applyBorder="1" applyAlignment="1">
      <alignment horizontal="center" vertical="center"/>
    </xf>
    <xf numFmtId="9" fontId="10" fillId="0" borderId="0" xfId="118" applyFont="1" applyBorder="1" applyAlignment="1">
      <alignment vertical="center"/>
    </xf>
    <xf numFmtId="0" fontId="39" fillId="0" borderId="0" xfId="0" applyFont="1" applyFill="1" applyAlignment="1">
      <alignment/>
    </xf>
    <xf numFmtId="0" fontId="4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9" fontId="10" fillId="0" borderId="24" xfId="118" applyFont="1" applyBorder="1" applyAlignment="1">
      <alignment horizontal="left" vertical="center"/>
    </xf>
    <xf numFmtId="0" fontId="41" fillId="46" borderId="12" xfId="0" applyFont="1" applyFill="1" applyBorder="1" applyAlignment="1">
      <alignment horizontal="center" vertical="top" wrapText="1"/>
    </xf>
    <xf numFmtId="0" fontId="41" fillId="46" borderId="13" xfId="0" applyFont="1" applyFill="1" applyBorder="1" applyAlignment="1">
      <alignment horizontal="center" vertical="top" wrapText="1"/>
    </xf>
    <xf numFmtId="9" fontId="41" fillId="46" borderId="18" xfId="118" applyFont="1" applyFill="1" applyBorder="1" applyAlignment="1">
      <alignment horizontal="center" vertical="top" wrapText="1"/>
    </xf>
    <xf numFmtId="9" fontId="10" fillId="0" borderId="11" xfId="118" applyFont="1" applyBorder="1" applyAlignment="1">
      <alignment horizontal="center" vertical="center"/>
    </xf>
    <xf numFmtId="9" fontId="33" fillId="0" borderId="0" xfId="118" applyFont="1" applyBorder="1" applyAlignment="1">
      <alignment horizontal="center"/>
    </xf>
    <xf numFmtId="9" fontId="4" fillId="0" borderId="0" xfId="118" applyFont="1" applyBorder="1" applyAlignment="1">
      <alignment horizontal="center"/>
    </xf>
    <xf numFmtId="1" fontId="4" fillId="0" borderId="0" xfId="118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9" fontId="39" fillId="0" borderId="0" xfId="118" applyFont="1" applyFill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9" fontId="39" fillId="0" borderId="0" xfId="118" applyFont="1" applyFill="1" applyAlignment="1">
      <alignment horizontal="right"/>
    </xf>
    <xf numFmtId="9" fontId="41" fillId="46" borderId="13" xfId="118" applyFont="1" applyFill="1" applyBorder="1" applyAlignment="1">
      <alignment horizontal="center" vertical="top" wrapText="1"/>
    </xf>
    <xf numFmtId="0" fontId="41" fillId="46" borderId="18" xfId="0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center"/>
    </xf>
    <xf numFmtId="0" fontId="10" fillId="0" borderId="11" xfId="118" applyNumberFormat="1" applyFont="1" applyBorder="1" applyAlignment="1">
      <alignment/>
    </xf>
    <xf numFmtId="2" fontId="32" fillId="0" borderId="0" xfId="113" applyNumberFormat="1" applyFont="1" applyBorder="1" applyAlignment="1">
      <alignment horizontal="left"/>
      <protection/>
    </xf>
    <xf numFmtId="2" fontId="10" fillId="0" borderId="0" xfId="0" applyNumberFormat="1" applyFont="1" applyBorder="1" applyAlignment="1">
      <alignment horizontal="left"/>
    </xf>
    <xf numFmtId="9" fontId="4" fillId="0" borderId="0" xfId="118" applyFont="1" applyBorder="1" applyAlignment="1">
      <alignment horizontal="left"/>
    </xf>
    <xf numFmtId="1" fontId="33" fillId="0" borderId="0" xfId="113" applyNumberFormat="1" applyFont="1" applyFill="1" applyBorder="1">
      <alignment/>
      <protection/>
    </xf>
    <xf numFmtId="2" fontId="34" fillId="0" borderId="0" xfId="113" applyNumberFormat="1" applyFont="1" applyBorder="1" applyAlignment="1">
      <alignment horizontal="center"/>
      <protection/>
    </xf>
    <xf numFmtId="2" fontId="4" fillId="0" borderId="0" xfId="118" applyNumberFormat="1" applyFont="1" applyBorder="1" applyAlignment="1">
      <alignment horizontal="center"/>
    </xf>
    <xf numFmtId="9" fontId="4" fillId="0" borderId="0" xfId="118" applyFont="1" applyFill="1" applyBorder="1" applyAlignment="1">
      <alignment horizontal="center" vertical="top" wrapText="1"/>
    </xf>
    <xf numFmtId="2" fontId="4" fillId="46" borderId="18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wrapText="1"/>
    </xf>
    <xf numFmtId="9" fontId="10" fillId="0" borderId="0" xfId="118" applyFont="1" applyBorder="1" applyAlignment="1">
      <alignment/>
    </xf>
    <xf numFmtId="2" fontId="33" fillId="0" borderId="0" xfId="113" applyNumberFormat="1" applyFont="1" applyBorder="1" applyAlignment="1">
      <alignment horizontal="center"/>
      <protection/>
    </xf>
    <xf numFmtId="0" fontId="4" fillId="0" borderId="0" xfId="118" applyNumberFormat="1" applyFont="1" applyFill="1" applyBorder="1" applyAlignment="1">
      <alignment/>
    </xf>
    <xf numFmtId="2" fontId="42" fillId="0" borderId="0" xfId="113" applyNumberFormat="1" applyFont="1" applyBorder="1" applyAlignment="1">
      <alignment horizontal="center"/>
      <protection/>
    </xf>
    <xf numFmtId="0" fontId="4" fillId="0" borderId="0" xfId="118" applyNumberFormat="1" applyFont="1" applyBorder="1" applyAlignment="1">
      <alignment/>
    </xf>
    <xf numFmtId="0" fontId="4" fillId="46" borderId="14" xfId="0" applyFont="1" applyFill="1" applyBorder="1" applyAlignment="1">
      <alignment horizontal="center" vertical="top" wrapText="1"/>
    </xf>
    <xf numFmtId="0" fontId="4" fillId="46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4" fillId="46" borderId="14" xfId="0" applyFont="1" applyFill="1" applyBorder="1" applyAlignment="1">
      <alignment horizontal="center" vertical="center" wrapText="1"/>
    </xf>
    <xf numFmtId="0" fontId="10" fillId="46" borderId="11" xfId="0" applyFont="1" applyFill="1" applyBorder="1" applyAlignment="1">
      <alignment vertical="center" wrapText="1"/>
    </xf>
    <xf numFmtId="0" fontId="4" fillId="46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3" fontId="4" fillId="0" borderId="11" xfId="118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31" fillId="0" borderId="0" xfId="0" applyFont="1" applyBorder="1" applyAlignment="1">
      <alignment horizontal="left"/>
    </xf>
    <xf numFmtId="2" fontId="36" fillId="0" borderId="0" xfId="0" applyNumberFormat="1" applyFont="1" applyAlignment="1">
      <alignment horizontal="left"/>
    </xf>
    <xf numFmtId="0" fontId="37" fillId="46" borderId="14" xfId="0" applyFont="1" applyFill="1" applyBorder="1" applyAlignment="1">
      <alignment horizontal="center" vertical="center"/>
    </xf>
    <xf numFmtId="0" fontId="37" fillId="46" borderId="11" xfId="0" applyFont="1" applyFill="1" applyBorder="1" applyAlignment="1">
      <alignment horizontal="center" vertical="center"/>
    </xf>
    <xf numFmtId="0" fontId="31" fillId="46" borderId="11" xfId="0" applyFont="1" applyFill="1" applyBorder="1" applyAlignment="1">
      <alignment horizontal="center" vertical="center"/>
    </xf>
    <xf numFmtId="0" fontId="37" fillId="46" borderId="1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2" fontId="22" fillId="0" borderId="23" xfId="118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4" fillId="0" borderId="17" xfId="118" applyNumberFormat="1" applyFont="1" applyBorder="1" applyAlignment="1">
      <alignment horizontal="center" vertical="center"/>
    </xf>
    <xf numFmtId="9" fontId="4" fillId="45" borderId="17" xfId="118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4" fillId="0" borderId="0" xfId="118" applyNumberFormat="1" applyFont="1" applyBorder="1" applyAlignment="1">
      <alignment horizontal="center" vertical="center"/>
    </xf>
    <xf numFmtId="9" fontId="4" fillId="45" borderId="0" xfId="118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/>
    </xf>
    <xf numFmtId="9" fontId="4" fillId="46" borderId="13" xfId="118" applyFont="1" applyFill="1" applyBorder="1" applyAlignment="1">
      <alignment horizontal="center" wrapText="1"/>
    </xf>
    <xf numFmtId="0" fontId="4" fillId="46" borderId="18" xfId="0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9" fontId="10" fillId="0" borderId="15" xfId="118" applyFont="1" applyBorder="1" applyAlignment="1" quotePrefix="1">
      <alignment horizontal="right"/>
    </xf>
    <xf numFmtId="2" fontId="4" fillId="0" borderId="0" xfId="0" applyNumberFormat="1" applyFont="1" applyBorder="1" applyAlignment="1">
      <alignment vertical="top" wrapText="1"/>
    </xf>
    <xf numFmtId="2" fontId="4" fillId="46" borderId="18" xfId="0" applyNumberFormat="1" applyFont="1" applyFill="1" applyBorder="1" applyAlignment="1">
      <alignment horizontal="center" wrapText="1"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center" vertical="center"/>
    </xf>
    <xf numFmtId="1" fontId="4" fillId="0" borderId="17" xfId="118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9" fontId="31" fillId="0" borderId="0" xfId="118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top" wrapText="1"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4" fillId="46" borderId="11" xfId="0" applyFont="1" applyFill="1" applyBorder="1" applyAlignment="1">
      <alignment horizontal="center"/>
    </xf>
    <xf numFmtId="0" fontId="10" fillId="46" borderId="11" xfId="0" applyFont="1" applyFill="1" applyBorder="1" applyAlignment="1">
      <alignment horizontal="center"/>
    </xf>
    <xf numFmtId="9" fontId="4" fillId="46" borderId="11" xfId="118" applyFont="1" applyFill="1" applyBorder="1" applyAlignment="1">
      <alignment horizontal="center"/>
    </xf>
    <xf numFmtId="2" fontId="4" fillId="46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9" fontId="4" fillId="0" borderId="11" xfId="118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9" fontId="4" fillId="0" borderId="11" xfId="118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35" fillId="0" borderId="17" xfId="99" applyNumberFormat="1" applyFont="1" applyBorder="1" applyAlignment="1">
      <alignment horizontal="center"/>
      <protection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9" fontId="4" fillId="45" borderId="0" xfId="118" applyFont="1" applyFill="1" applyBorder="1" applyAlignment="1">
      <alignment vertical="center"/>
    </xf>
    <xf numFmtId="9" fontId="4" fillId="46" borderId="15" xfId="118" applyFont="1" applyFill="1" applyBorder="1" applyAlignment="1">
      <alignment horizontal="center" wrapText="1"/>
    </xf>
    <xf numFmtId="0" fontId="4" fillId="46" borderId="25" xfId="0" applyFont="1" applyFill="1" applyBorder="1" applyAlignment="1">
      <alignment horizontal="center"/>
    </xf>
    <xf numFmtId="0" fontId="4" fillId="46" borderId="26" xfId="0" applyFont="1" applyFill="1" applyBorder="1" applyAlignment="1">
      <alignment horizontal="center"/>
    </xf>
    <xf numFmtId="0" fontId="4" fillId="46" borderId="15" xfId="0" applyFont="1" applyFill="1" applyBorder="1" applyAlignment="1">
      <alignment horizontal="center" wrapText="1"/>
    </xf>
    <xf numFmtId="2" fontId="9" fillId="0" borderId="0" xfId="0" applyNumberFormat="1" applyFont="1" applyFill="1" applyAlignment="1">
      <alignment horizontal="center"/>
    </xf>
    <xf numFmtId="9" fontId="10" fillId="0" borderId="0" xfId="118" applyFont="1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9" fontId="4" fillId="45" borderId="0" xfId="118" applyFont="1" applyFill="1" applyBorder="1" applyAlignment="1">
      <alignment/>
    </xf>
    <xf numFmtId="0" fontId="4" fillId="46" borderId="27" xfId="0" applyFont="1" applyFill="1" applyBorder="1" applyAlignment="1">
      <alignment horizontal="center" wrapText="1"/>
    </xf>
    <xf numFmtId="9" fontId="4" fillId="46" borderId="27" xfId="118" applyFont="1" applyFill="1" applyBorder="1" applyAlignment="1">
      <alignment horizontal="center" wrapText="1"/>
    </xf>
    <xf numFmtId="0" fontId="4" fillId="46" borderId="28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9" fontId="10" fillId="0" borderId="23" xfId="118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118" applyNumberFormat="1" applyFont="1" applyBorder="1" applyAlignment="1">
      <alignment/>
    </xf>
    <xf numFmtId="0" fontId="31" fillId="0" borderId="0" xfId="0" applyFont="1" applyAlignment="1">
      <alignment horizontal="center"/>
    </xf>
    <xf numFmtId="2" fontId="4" fillId="0" borderId="0" xfId="118" applyNumberFormat="1" applyFont="1" applyFill="1" applyBorder="1" applyAlignment="1">
      <alignment horizontal="left" vertical="center"/>
    </xf>
    <xf numFmtId="9" fontId="10" fillId="0" borderId="15" xfId="118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vertical="center"/>
    </xf>
    <xf numFmtId="1" fontId="22" fillId="0" borderId="0" xfId="0" applyNumberFormat="1" applyFont="1" applyBorder="1" applyAlignment="1">
      <alignment horizontal="center"/>
    </xf>
    <xf numFmtId="9" fontId="4" fillId="0" borderId="0" xfId="118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3" fontId="4" fillId="0" borderId="0" xfId="118" applyNumberFormat="1" applyFont="1" applyBorder="1" applyAlignment="1">
      <alignment/>
    </xf>
    <xf numFmtId="2" fontId="92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top" wrapText="1"/>
    </xf>
    <xf numFmtId="9" fontId="4" fillId="0" borderId="0" xfId="118" applyFont="1" applyAlignment="1">
      <alignment/>
    </xf>
    <xf numFmtId="0" fontId="10" fillId="0" borderId="19" xfId="0" applyFont="1" applyFill="1" applyBorder="1" applyAlignment="1">
      <alignment horizontal="right" wrapText="1"/>
    </xf>
    <xf numFmtId="0" fontId="15" fillId="0" borderId="23" xfId="0" applyFont="1" applyBorder="1" applyAlignment="1">
      <alignment/>
    </xf>
    <xf numFmtId="0" fontId="10" fillId="0" borderId="20" xfId="0" applyFont="1" applyBorder="1" applyAlignment="1">
      <alignment horizontal="center"/>
    </xf>
    <xf numFmtId="2" fontId="35" fillId="0" borderId="23" xfId="99" applyNumberFormat="1" applyFont="1" applyBorder="1" applyAlignment="1">
      <alignment horizontal="center"/>
      <protection/>
    </xf>
    <xf numFmtId="43" fontId="4" fillId="0" borderId="17" xfId="118" applyNumberFormat="1" applyFont="1" applyBorder="1" applyAlignment="1">
      <alignment/>
    </xf>
    <xf numFmtId="9" fontId="22" fillId="0" borderId="15" xfId="118" applyNumberFormat="1" applyFont="1" applyBorder="1" applyAlignment="1">
      <alignment/>
    </xf>
    <xf numFmtId="1" fontId="22" fillId="0" borderId="21" xfId="0" applyNumberFormat="1" applyFont="1" applyFill="1" applyBorder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right"/>
    </xf>
    <xf numFmtId="0" fontId="22" fillId="0" borderId="29" xfId="0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 horizontal="right"/>
    </xf>
    <xf numFmtId="2" fontId="22" fillId="0" borderId="17" xfId="0" applyNumberFormat="1" applyFont="1" applyBorder="1" applyAlignment="1">
      <alignment horizontal="center"/>
    </xf>
    <xf numFmtId="2" fontId="33" fillId="0" borderId="0" xfId="113" applyNumberFormat="1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/>
    </xf>
    <xf numFmtId="9" fontId="10" fillId="0" borderId="11" xfId="118" applyFont="1" applyFill="1" applyBorder="1" applyAlignment="1">
      <alignment horizontal="center" vertical="center"/>
    </xf>
    <xf numFmtId="9" fontId="10" fillId="0" borderId="15" xfId="118" applyFont="1" applyFill="1" applyBorder="1" applyAlignment="1">
      <alignment horizontal="center"/>
    </xf>
    <xf numFmtId="2" fontId="34" fillId="0" borderId="11" xfId="99" applyNumberFormat="1" applyFont="1" applyFill="1" applyBorder="1" applyAlignment="1">
      <alignment horizontal="center"/>
      <protection/>
    </xf>
    <xf numFmtId="2" fontId="34" fillId="0" borderId="23" xfId="99" applyNumberFormat="1" applyFont="1" applyFill="1" applyBorder="1" applyAlignment="1">
      <alignment horizontal="center"/>
      <protection/>
    </xf>
    <xf numFmtId="2" fontId="33" fillId="0" borderId="17" xfId="113" applyNumberFormat="1" applyFont="1" applyFill="1" applyBorder="1" applyAlignment="1">
      <alignment horizontal="center"/>
      <protection/>
    </xf>
    <xf numFmtId="2" fontId="4" fillId="0" borderId="0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9" fontId="4" fillId="0" borderId="0" xfId="118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9" fontId="5" fillId="45" borderId="0" xfId="118" applyFont="1" applyFill="1" applyBorder="1" applyAlignment="1">
      <alignment/>
    </xf>
    <xf numFmtId="0" fontId="4" fillId="48" borderId="11" xfId="0" applyFont="1" applyFill="1" applyBorder="1" applyAlignment="1">
      <alignment horizontal="center" wrapText="1"/>
    </xf>
    <xf numFmtId="9" fontId="4" fillId="48" borderId="11" xfId="118" applyFont="1" applyFill="1" applyBorder="1" applyAlignment="1">
      <alignment horizontal="center" wrapText="1"/>
    </xf>
    <xf numFmtId="9" fontId="22" fillId="0" borderId="15" xfId="118" applyFont="1" applyBorder="1" applyAlignment="1">
      <alignment horizontal="right"/>
    </xf>
    <xf numFmtId="0" fontId="24" fillId="48" borderId="12" xfId="0" applyFont="1" applyFill="1" applyBorder="1" applyAlignment="1">
      <alignment horizontal="center" vertical="center" wrapText="1"/>
    </xf>
    <xf numFmtId="9" fontId="24" fillId="48" borderId="18" xfId="118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center" vertical="center" wrapText="1"/>
    </xf>
    <xf numFmtId="1" fontId="4" fillId="49" borderId="17" xfId="0" applyNumberFormat="1" applyFont="1" applyFill="1" applyBorder="1" applyAlignment="1">
      <alignment/>
    </xf>
    <xf numFmtId="0" fontId="4" fillId="49" borderId="30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8" fillId="49" borderId="11" xfId="0" applyFont="1" applyFill="1" applyBorder="1" applyAlignment="1">
      <alignment horizontal="center" vertical="center" wrapText="1"/>
    </xf>
    <xf numFmtId="0" fontId="5" fillId="49" borderId="11" xfId="0" applyFont="1" applyFill="1" applyBorder="1" applyAlignment="1">
      <alignment horizontal="center" vertical="center" wrapText="1"/>
    </xf>
    <xf numFmtId="9" fontId="4" fillId="49" borderId="15" xfId="118" applyFont="1" applyFill="1" applyBorder="1" applyAlignment="1">
      <alignment horizontal="center" vertical="center"/>
    </xf>
    <xf numFmtId="0" fontId="4" fillId="49" borderId="11" xfId="0" applyFont="1" applyFill="1" applyBorder="1" applyAlignment="1">
      <alignment horizontal="center" vertical="center" wrapText="1"/>
    </xf>
    <xf numFmtId="0" fontId="4" fillId="49" borderId="12" xfId="0" applyFont="1" applyFill="1" applyBorder="1" applyAlignment="1">
      <alignment horizontal="center" vertical="center" wrapText="1"/>
    </xf>
    <xf numFmtId="0" fontId="4" fillId="49" borderId="13" xfId="0" applyFont="1" applyFill="1" applyBorder="1" applyAlignment="1">
      <alignment horizontal="center" vertical="center" wrapText="1"/>
    </xf>
    <xf numFmtId="9" fontId="4" fillId="49" borderId="18" xfId="118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right"/>
    </xf>
    <xf numFmtId="1" fontId="22" fillId="0" borderId="29" xfId="0" applyNumberFormat="1" applyFont="1" applyFill="1" applyBorder="1" applyAlignment="1">
      <alignment horizontal="right"/>
    </xf>
    <xf numFmtId="9" fontId="22" fillId="0" borderId="15" xfId="118" applyFont="1" applyBorder="1" applyAlignment="1">
      <alignment/>
    </xf>
    <xf numFmtId="2" fontId="22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" fontId="10" fillId="0" borderId="15" xfId="118" applyNumberFormat="1" applyFont="1" applyBorder="1" applyAlignment="1">
      <alignment horizontal="center" vertical="center"/>
    </xf>
    <xf numFmtId="9" fontId="4" fillId="0" borderId="16" xfId="118" applyFont="1" applyFill="1" applyBorder="1" applyAlignment="1">
      <alignment horizontal="center"/>
    </xf>
    <xf numFmtId="2" fontId="10" fillId="0" borderId="11" xfId="118" applyNumberFormat="1" applyFont="1" applyBorder="1" applyAlignment="1">
      <alignment/>
    </xf>
    <xf numFmtId="2" fontId="5" fillId="36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top" wrapText="1"/>
    </xf>
    <xf numFmtId="9" fontId="10" fillId="0" borderId="15" xfId="118" applyFont="1" applyFill="1" applyBorder="1" applyAlignment="1">
      <alignment horizontal="center" vertical="top" wrapText="1"/>
    </xf>
    <xf numFmtId="2" fontId="4" fillId="45" borderId="17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2" fontId="10" fillId="0" borderId="17" xfId="118" applyNumberFormat="1" applyFont="1" applyBorder="1" applyAlignment="1">
      <alignment/>
    </xf>
    <xf numFmtId="0" fontId="10" fillId="0" borderId="2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195" fontId="13" fillId="0" borderId="0" xfId="118" applyNumberFormat="1" applyFont="1" applyAlignment="1">
      <alignment/>
    </xf>
    <xf numFmtId="195" fontId="6" fillId="0" borderId="0" xfId="118" applyNumberFormat="1" applyFont="1" applyAlignment="1">
      <alignment/>
    </xf>
    <xf numFmtId="0" fontId="24" fillId="48" borderId="13" xfId="0" applyFont="1" applyFill="1" applyBorder="1" applyAlignment="1">
      <alignment horizontal="center" vertical="center" wrapText="1"/>
    </xf>
    <xf numFmtId="2" fontId="32" fillId="0" borderId="0" xfId="113" applyNumberFormat="1" applyFont="1" applyFill="1" applyBorder="1" applyAlignment="1">
      <alignment horizontal="center"/>
      <protection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top" wrapText="1"/>
    </xf>
    <xf numFmtId="9" fontId="10" fillId="0" borderId="0" xfId="118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/>
    </xf>
    <xf numFmtId="0" fontId="10" fillId="0" borderId="11" xfId="0" applyFont="1" applyFill="1" applyBorder="1" applyAlignment="1" quotePrefix="1">
      <alignment horizontal="center" vertical="top" wrapText="1"/>
    </xf>
    <xf numFmtId="0" fontId="21" fillId="0" borderId="0" xfId="107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118" applyNumberFormat="1" applyFont="1" applyBorder="1" applyAlignment="1">
      <alignment horizontal="right"/>
    </xf>
    <xf numFmtId="9" fontId="22" fillId="0" borderId="0" xfId="118" applyFont="1" applyBorder="1" applyAlignment="1">
      <alignment horizontal="right"/>
    </xf>
    <xf numFmtId="0" fontId="21" fillId="0" borderId="0" xfId="118" applyNumberFormat="1" applyFont="1" applyBorder="1" applyAlignment="1">
      <alignment horizontal="right"/>
    </xf>
    <xf numFmtId="9" fontId="5" fillId="0" borderId="0" xfId="118" applyNumberFormat="1" applyFont="1" applyBorder="1" applyAlignment="1">
      <alignment/>
    </xf>
    <xf numFmtId="9" fontId="10" fillId="0" borderId="16" xfId="118" applyFont="1" applyFill="1" applyBorder="1" applyAlignment="1">
      <alignment horizontal="center"/>
    </xf>
    <xf numFmtId="2" fontId="32" fillId="45" borderId="19" xfId="113" applyNumberFormat="1" applyFont="1" applyFill="1" applyBorder="1" applyAlignment="1">
      <alignment horizontal="center"/>
      <protection/>
    </xf>
    <xf numFmtId="2" fontId="4" fillId="0" borderId="17" xfId="0" applyNumberFormat="1" applyFont="1" applyBorder="1" applyAlignment="1">
      <alignment horizontal="center" vertical="top" wrapText="1"/>
    </xf>
    <xf numFmtId="9" fontId="4" fillId="45" borderId="17" xfId="118" applyFont="1" applyFill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4" fillId="49" borderId="12" xfId="0" applyFont="1" applyFill="1" applyBorder="1" applyAlignment="1">
      <alignment horizontal="right"/>
    </xf>
    <xf numFmtId="0" fontId="4" fillId="49" borderId="13" xfId="0" applyFont="1" applyFill="1" applyBorder="1" applyAlignment="1">
      <alignment horizontal="right"/>
    </xf>
    <xf numFmtId="9" fontId="4" fillId="49" borderId="18" xfId="118" applyFont="1" applyFill="1" applyBorder="1" applyAlignment="1">
      <alignment horizontal="right"/>
    </xf>
    <xf numFmtId="2" fontId="4" fillId="45" borderId="19" xfId="0" applyNumberFormat="1" applyFont="1" applyFill="1" applyBorder="1" applyAlignment="1">
      <alignment horizontal="center"/>
    </xf>
    <xf numFmtId="9" fontId="4" fillId="45" borderId="17" xfId="118" applyFont="1" applyFill="1" applyBorder="1" applyAlignment="1">
      <alignment horizontal="center"/>
    </xf>
    <xf numFmtId="9" fontId="10" fillId="0" borderId="15" xfId="118" applyFont="1" applyBorder="1" applyAlignment="1">
      <alignment vertical="center"/>
    </xf>
    <xf numFmtId="0" fontId="22" fillId="0" borderId="17" xfId="0" applyFont="1" applyBorder="1" applyAlignment="1">
      <alignment/>
    </xf>
    <xf numFmtId="0" fontId="4" fillId="48" borderId="12" xfId="0" applyFont="1" applyFill="1" applyBorder="1" applyAlignment="1">
      <alignment horizontal="center" wrapText="1"/>
    </xf>
    <xf numFmtId="0" fontId="4" fillId="48" borderId="13" xfId="0" applyFont="1" applyFill="1" applyBorder="1" applyAlignment="1">
      <alignment horizontal="center" wrapText="1"/>
    </xf>
    <xf numFmtId="9" fontId="4" fillId="48" borderId="13" xfId="118" applyFont="1" applyFill="1" applyBorder="1" applyAlignment="1">
      <alignment horizontal="center" wrapText="1"/>
    </xf>
    <xf numFmtId="0" fontId="4" fillId="48" borderId="18" xfId="0" applyFont="1" applyFill="1" applyBorder="1" applyAlignment="1">
      <alignment horizontal="center" wrapText="1"/>
    </xf>
    <xf numFmtId="2" fontId="32" fillId="0" borderId="19" xfId="113" applyNumberFormat="1" applyFont="1" applyBorder="1" applyAlignment="1">
      <alignment horizontal="center"/>
      <protection/>
    </xf>
    <xf numFmtId="2" fontId="21" fillId="0" borderId="17" xfId="106" applyNumberFormat="1" applyFont="1" applyBorder="1" applyAlignment="1">
      <alignment horizontal="center"/>
      <protection/>
    </xf>
    <xf numFmtId="2" fontId="10" fillId="0" borderId="17" xfId="0" applyNumberFormat="1" applyFont="1" applyBorder="1" applyAlignment="1">
      <alignment horizontal="center" vertical="top" wrapText="1"/>
    </xf>
    <xf numFmtId="0" fontId="4" fillId="48" borderId="12" xfId="0" applyFont="1" applyFill="1" applyBorder="1" applyAlignment="1">
      <alignment horizontal="center"/>
    </xf>
    <xf numFmtId="0" fontId="4" fillId="48" borderId="13" xfId="0" applyFont="1" applyFill="1" applyBorder="1" applyAlignment="1">
      <alignment horizontal="center"/>
    </xf>
    <xf numFmtId="9" fontId="4" fillId="48" borderId="18" xfId="118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9" fontId="10" fillId="0" borderId="15" xfId="118" applyFont="1" applyFill="1" applyBorder="1" applyAlignment="1">
      <alignment/>
    </xf>
    <xf numFmtId="9" fontId="10" fillId="0" borderId="16" xfId="118" applyFont="1" applyBorder="1" applyAlignment="1" quotePrefix="1">
      <alignment horizontal="right"/>
    </xf>
    <xf numFmtId="0" fontId="21" fillId="5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21" fillId="0" borderId="11" xfId="118" applyNumberFormat="1" applyFont="1" applyBorder="1" applyAlignment="1">
      <alignment/>
    </xf>
    <xf numFmtId="9" fontId="21" fillId="0" borderId="15" xfId="118" applyNumberFormat="1" applyFont="1" applyBorder="1" applyAlignment="1">
      <alignment/>
    </xf>
    <xf numFmtId="0" fontId="8" fillId="0" borderId="11" xfId="118" applyNumberFormat="1" applyFont="1" applyBorder="1" applyAlignment="1">
      <alignment/>
    </xf>
    <xf numFmtId="9" fontId="8" fillId="0" borderId="15" xfId="118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9" fontId="4" fillId="0" borderId="15" xfId="118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 horizontal="right" vertical="justify" wrapText="1"/>
    </xf>
    <xf numFmtId="1" fontId="4" fillId="0" borderId="17" xfId="0" applyNumberFormat="1" applyFont="1" applyFill="1" applyBorder="1" applyAlignment="1">
      <alignment/>
    </xf>
    <xf numFmtId="171" fontId="4" fillId="0" borderId="11" xfId="69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2" fontId="4" fillId="0" borderId="19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93" fillId="0" borderId="0" xfId="99" applyFont="1" applyBorder="1">
      <alignment/>
      <protection/>
    </xf>
    <xf numFmtId="0" fontId="46" fillId="0" borderId="0" xfId="0" applyFont="1" applyFill="1" applyBorder="1" applyAlignment="1">
      <alignment horizontal="left" vertical="center"/>
    </xf>
    <xf numFmtId="9" fontId="10" fillId="0" borderId="17" xfId="118" applyFont="1" applyFill="1" applyBorder="1" applyAlignment="1">
      <alignment/>
    </xf>
    <xf numFmtId="9" fontId="10" fillId="0" borderId="16" xfId="118" applyFont="1" applyFill="1" applyBorder="1" applyAlignment="1">
      <alignment/>
    </xf>
    <xf numFmtId="2" fontId="10" fillId="0" borderId="17" xfId="0" applyNumberFormat="1" applyFont="1" applyFill="1" applyBorder="1" applyAlignment="1">
      <alignment horizontal="right" vertical="center"/>
    </xf>
    <xf numFmtId="2" fontId="10" fillId="0" borderId="17" xfId="0" applyNumberFormat="1" applyFont="1" applyFill="1" applyBorder="1" applyAlignment="1">
      <alignment horizontal="center" vertical="center"/>
    </xf>
    <xf numFmtId="9" fontId="4" fillId="0" borderId="16" xfId="118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22" fillId="0" borderId="21" xfId="118" applyNumberFormat="1" applyFont="1" applyFill="1" applyBorder="1" applyAlignment="1">
      <alignment horizontal="right"/>
    </xf>
    <xf numFmtId="9" fontId="22" fillId="0" borderId="15" xfId="118" applyFont="1" applyFill="1" applyBorder="1" applyAlignment="1">
      <alignment horizontal="right"/>
    </xf>
    <xf numFmtId="2" fontId="13" fillId="0" borderId="0" xfId="118" applyNumberFormat="1" applyFont="1" applyFill="1" applyAlignment="1">
      <alignment/>
    </xf>
    <xf numFmtId="1" fontId="22" fillId="0" borderId="21" xfId="118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Border="1" applyAlignment="1">
      <alignment/>
    </xf>
    <xf numFmtId="0" fontId="37" fillId="46" borderId="35" xfId="0" applyFont="1" applyFill="1" applyBorder="1" applyAlignment="1">
      <alignment/>
    </xf>
    <xf numFmtId="0" fontId="37" fillId="46" borderId="31" xfId="0" applyFont="1" applyFill="1" applyBorder="1" applyAlignment="1">
      <alignment/>
    </xf>
    <xf numFmtId="0" fontId="37" fillId="46" borderId="32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2" fontId="94" fillId="0" borderId="1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0" fontId="4" fillId="46" borderId="15" xfId="0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/>
    </xf>
    <xf numFmtId="2" fontId="5" fillId="0" borderId="0" xfId="118" applyNumberFormat="1" applyFont="1" applyFill="1" applyBorder="1" applyAlignment="1">
      <alignment vertical="center"/>
    </xf>
    <xf numFmtId="0" fontId="25" fillId="0" borderId="0" xfId="99" applyFont="1" applyBorder="1" applyAlignment="1">
      <alignment wrapText="1"/>
      <protection/>
    </xf>
    <xf numFmtId="0" fontId="26" fillId="0" borderId="0" xfId="99" applyFont="1" applyBorder="1">
      <alignment/>
      <protection/>
    </xf>
    <xf numFmtId="0" fontId="72" fillId="0" borderId="11" xfId="99" applyFont="1" applyBorder="1">
      <alignment/>
      <protection/>
    </xf>
    <xf numFmtId="0" fontId="72" fillId="0" borderId="0" xfId="99" applyFont="1" applyBorder="1">
      <alignment/>
      <protection/>
    </xf>
    <xf numFmtId="0" fontId="25" fillId="0" borderId="0" xfId="99" applyFont="1" applyBorder="1">
      <alignment/>
      <protection/>
    </xf>
    <xf numFmtId="9" fontId="25" fillId="46" borderId="11" xfId="119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center"/>
    </xf>
    <xf numFmtId="9" fontId="6" fillId="0" borderId="0" xfId="118" applyFont="1" applyFill="1" applyAlignment="1">
      <alignment/>
    </xf>
    <xf numFmtId="0" fontId="48" fillId="0" borderId="36" xfId="0" applyFont="1" applyBorder="1" applyAlignment="1">
      <alignment horizontal="center" vertical="center" wrapText="1"/>
    </xf>
    <xf numFmtId="0" fontId="49" fillId="0" borderId="36" xfId="0" applyFont="1" applyBorder="1" applyAlignment="1">
      <alignment vertical="center" wrapText="1"/>
    </xf>
    <xf numFmtId="0" fontId="0" fillId="0" borderId="0" xfId="0" applyFont="1" applyAlignment="1">
      <alignment/>
    </xf>
    <xf numFmtId="0" fontId="48" fillId="0" borderId="3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16" fillId="0" borderId="11" xfId="0" applyFont="1" applyBorder="1" applyAlignment="1">
      <alignment/>
    </xf>
    <xf numFmtId="1" fontId="4" fillId="48" borderId="17" xfId="0" applyNumberFormat="1" applyFont="1" applyFill="1" applyBorder="1" applyAlignment="1">
      <alignment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22" fillId="0" borderId="43" xfId="118" applyNumberFormat="1" applyFont="1" applyBorder="1" applyAlignment="1">
      <alignment horizontal="right"/>
    </xf>
    <xf numFmtId="9" fontId="22" fillId="0" borderId="16" xfId="118" applyFont="1" applyBorder="1" applyAlignment="1">
      <alignment horizontal="right"/>
    </xf>
    <xf numFmtId="0" fontId="21" fillId="0" borderId="44" xfId="118" applyNumberFormat="1" applyFont="1" applyBorder="1" applyAlignment="1">
      <alignment horizontal="right"/>
    </xf>
    <xf numFmtId="9" fontId="21" fillId="0" borderId="16" xfId="118" applyFont="1" applyBorder="1" applyAlignment="1">
      <alignment horizontal="right"/>
    </xf>
    <xf numFmtId="1" fontId="21" fillId="0" borderId="44" xfId="118" applyNumberFormat="1" applyFont="1" applyBorder="1" applyAlignment="1">
      <alignment horizontal="right"/>
    </xf>
    <xf numFmtId="9" fontId="4" fillId="0" borderId="45" xfId="118" applyFont="1" applyBorder="1" applyAlignment="1">
      <alignment/>
    </xf>
    <xf numFmtId="9" fontId="21" fillId="0" borderId="16" xfId="118" applyFont="1" applyBorder="1" applyAlignment="1">
      <alignment/>
    </xf>
    <xf numFmtId="9" fontId="4" fillId="0" borderId="16" xfId="118" applyFont="1" applyFill="1" applyBorder="1" applyAlignment="1">
      <alignment horizontal="right" wrapText="1"/>
    </xf>
    <xf numFmtId="9" fontId="4" fillId="0" borderId="16" xfId="118" applyFont="1" applyBorder="1" applyAlignment="1">
      <alignment horizontal="center" vertical="center"/>
    </xf>
    <xf numFmtId="9" fontId="4" fillId="0" borderId="16" xfId="118" applyFont="1" applyBorder="1" applyAlignment="1">
      <alignment horizontal="center"/>
    </xf>
    <xf numFmtId="9" fontId="4" fillId="0" borderId="16" xfId="118" applyFont="1" applyBorder="1" applyAlignment="1">
      <alignment vertical="center"/>
    </xf>
    <xf numFmtId="0" fontId="4" fillId="0" borderId="46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50" borderId="11" xfId="0" applyFont="1" applyFill="1" applyBorder="1" applyAlignment="1">
      <alignment horizontal="center"/>
    </xf>
    <xf numFmtId="0" fontId="0" fillId="50" borderId="29" xfId="0" applyFont="1" applyFill="1" applyBorder="1" applyAlignment="1">
      <alignment horizontal="center"/>
    </xf>
    <xf numFmtId="0" fontId="0" fillId="50" borderId="29" xfId="0" applyFont="1" applyFill="1" applyBorder="1" applyAlignment="1">
      <alignment horizontal="center"/>
    </xf>
    <xf numFmtId="0" fontId="16" fillId="50" borderId="4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1" fontId="0" fillId="0" borderId="2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1" fontId="16" fillId="0" borderId="44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1" fontId="0" fillId="0" borderId="29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9" fontId="21" fillId="0" borderId="16" xfId="118" applyNumberFormat="1" applyFont="1" applyBorder="1" applyAlignment="1">
      <alignment horizontal="right"/>
    </xf>
    <xf numFmtId="0" fontId="0" fillId="0" borderId="48" xfId="107" applyFont="1" applyFill="1" applyBorder="1" applyAlignment="1">
      <alignment horizontal="center" vertical="center"/>
      <protection/>
    </xf>
    <xf numFmtId="0" fontId="16" fillId="0" borderId="49" xfId="107" applyFont="1" applyFill="1" applyBorder="1" applyAlignment="1">
      <alignment horizontal="center" vertical="center"/>
      <protection/>
    </xf>
    <xf numFmtId="1" fontId="0" fillId="0" borderId="11" xfId="107" applyNumberFormat="1" applyFont="1" applyFill="1" applyBorder="1" applyAlignment="1">
      <alignment horizontal="center"/>
      <protection/>
    </xf>
    <xf numFmtId="0" fontId="0" fillId="0" borderId="11" xfId="107" applyFont="1" applyFill="1" applyBorder="1" applyAlignment="1">
      <alignment horizontal="center"/>
      <protection/>
    </xf>
    <xf numFmtId="1" fontId="16" fillId="0" borderId="17" xfId="107" applyNumberFormat="1" applyFont="1" applyFill="1" applyBorder="1" applyAlignment="1">
      <alignment horizontal="center"/>
      <protection/>
    </xf>
    <xf numFmtId="2" fontId="32" fillId="45" borderId="17" xfId="113" applyNumberFormat="1" applyFont="1" applyFill="1" applyBorder="1" applyAlignment="1">
      <alignment horizontal="center"/>
      <protection/>
    </xf>
    <xf numFmtId="0" fontId="95" fillId="0" borderId="17" xfId="0" applyFont="1" applyBorder="1" applyAlignment="1">
      <alignment wrapText="1"/>
    </xf>
    <xf numFmtId="2" fontId="26" fillId="45" borderId="17" xfId="113" applyNumberFormat="1" applyFont="1" applyFill="1" applyBorder="1" applyAlignment="1">
      <alignment horizontal="center"/>
      <protection/>
    </xf>
    <xf numFmtId="2" fontId="0" fillId="0" borderId="23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 quotePrefix="1">
      <alignment horizontal="center" vertical="center"/>
    </xf>
    <xf numFmtId="0" fontId="15" fillId="0" borderId="11" xfId="0" applyFont="1" applyBorder="1" applyAlignment="1" quotePrefix="1">
      <alignment horizontal="center"/>
    </xf>
    <xf numFmtId="2" fontId="53" fillId="45" borderId="17" xfId="113" applyNumberFormat="1" applyFont="1" applyFill="1" applyBorder="1" applyAlignment="1">
      <alignment horizontal="center"/>
      <protection/>
    </xf>
    <xf numFmtId="0" fontId="94" fillId="46" borderId="13" xfId="0" applyFont="1" applyFill="1" applyBorder="1" applyAlignment="1">
      <alignment horizontal="center" vertical="center" wrapText="1"/>
    </xf>
    <xf numFmtId="2" fontId="0" fillId="0" borderId="11" xfId="118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2" fontId="35" fillId="0" borderId="11" xfId="118" applyNumberFormat="1" applyFont="1" applyFill="1" applyBorder="1" applyAlignment="1">
      <alignment horizontal="center"/>
    </xf>
    <xf numFmtId="2" fontId="35" fillId="0" borderId="23" xfId="118" applyNumberFormat="1" applyFont="1" applyFill="1" applyBorder="1" applyAlignment="1">
      <alignment horizontal="center"/>
    </xf>
    <xf numFmtId="2" fontId="33" fillId="0" borderId="17" xfId="118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/>
    </xf>
    <xf numFmtId="0" fontId="5" fillId="46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46" borderId="0" xfId="0" applyFont="1" applyFill="1" applyBorder="1" applyAlignment="1">
      <alignment horizontal="left" wrapText="1"/>
    </xf>
    <xf numFmtId="0" fontId="6" fillId="4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2" fontId="0" fillId="0" borderId="11" xfId="106" applyNumberFormat="1" applyFont="1" applyFill="1" applyBorder="1" applyAlignment="1">
      <alignment horizontal="center" vertical="center"/>
      <protection/>
    </xf>
    <xf numFmtId="2" fontId="54" fillId="0" borderId="17" xfId="113" applyNumberFormat="1" applyFont="1" applyFill="1" applyBorder="1" applyAlignment="1">
      <alignment horizontal="center"/>
      <protection/>
    </xf>
    <xf numFmtId="2" fontId="0" fillId="0" borderId="11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2" fontId="0" fillId="0" borderId="11" xfId="118" applyNumberFormat="1" applyFont="1" applyFill="1" applyBorder="1" applyAlignment="1">
      <alignment horizontal="center"/>
    </xf>
    <xf numFmtId="2" fontId="0" fillId="0" borderId="11" xfId="118" applyNumberFormat="1" applyFont="1" applyFill="1" applyBorder="1" applyAlignment="1">
      <alignment horizontal="center" wrapText="1"/>
    </xf>
    <xf numFmtId="2" fontId="54" fillId="0" borderId="17" xfId="118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5" fillId="0" borderId="11" xfId="99" applyFont="1" applyBorder="1">
      <alignment/>
      <protection/>
    </xf>
    <xf numFmtId="0" fontId="25" fillId="0" borderId="11" xfId="99" applyFont="1" applyBorder="1" applyAlignment="1">
      <alignment horizontal="center" vertical="center"/>
      <protection/>
    </xf>
    <xf numFmtId="0" fontId="25" fillId="0" borderId="11" xfId="99" applyFont="1" applyBorder="1" applyAlignment="1">
      <alignment horizontal="center" vertical="center" wrapText="1"/>
      <protection/>
    </xf>
    <xf numFmtId="2" fontId="5" fillId="36" borderId="51" xfId="0" applyNumberFormat="1" applyFont="1" applyFill="1" applyBorder="1" applyAlignment="1">
      <alignment/>
    </xf>
    <xf numFmtId="0" fontId="5" fillId="36" borderId="11" xfId="0" applyFont="1" applyFill="1" applyBorder="1" applyAlignment="1">
      <alignment vertical="center" wrapText="1"/>
    </xf>
    <xf numFmtId="0" fontId="72" fillId="36" borderId="11" xfId="99" applyFont="1" applyFill="1" applyBorder="1">
      <alignment/>
      <protection/>
    </xf>
    <xf numFmtId="0" fontId="25" fillId="0" borderId="11" xfId="112" applyFont="1" applyBorder="1" applyAlignment="1">
      <alignment horizontal="right"/>
      <protection/>
    </xf>
    <xf numFmtId="0" fontId="25" fillId="36" borderId="11" xfId="99" applyFont="1" applyFill="1" applyBorder="1">
      <alignment/>
      <protection/>
    </xf>
    <xf numFmtId="0" fontId="5" fillId="36" borderId="0" xfId="0" applyFont="1" applyFill="1" applyBorder="1" applyAlignment="1">
      <alignment wrapText="1"/>
    </xf>
    <xf numFmtId="2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25" fillId="46" borderId="0" xfId="0" applyFont="1" applyFill="1" applyBorder="1" applyAlignment="1">
      <alignment horizontal="center" vertical="center" wrapText="1"/>
    </xf>
    <xf numFmtId="9" fontId="25" fillId="46" borderId="0" xfId="119" applyFont="1" applyFill="1" applyBorder="1" applyAlignment="1">
      <alignment horizontal="center" vertical="center" wrapText="1"/>
    </xf>
    <xf numFmtId="9" fontId="25" fillId="46" borderId="0" xfId="119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5" fillId="0" borderId="0" xfId="119" applyNumberFormat="1" applyFont="1" applyBorder="1" applyAlignment="1">
      <alignment horizontal="center"/>
    </xf>
    <xf numFmtId="0" fontId="41" fillId="46" borderId="18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vertical="top"/>
    </xf>
    <xf numFmtId="2" fontId="16" fillId="0" borderId="17" xfId="113" applyNumberFormat="1" applyFont="1" applyFill="1" applyBorder="1" applyAlignment="1">
      <alignment horizontal="center"/>
      <protection/>
    </xf>
    <xf numFmtId="1" fontId="0" fillId="0" borderId="11" xfId="113" applyNumberFormat="1" applyFont="1" applyFill="1" applyBorder="1" applyAlignment="1">
      <alignment horizontal="center"/>
      <protection/>
    </xf>
    <xf numFmtId="1" fontId="0" fillId="0" borderId="23" xfId="113" applyNumberFormat="1" applyFont="1" applyFill="1" applyBorder="1" applyAlignment="1">
      <alignment horizontal="center"/>
      <protection/>
    </xf>
    <xf numFmtId="1" fontId="16" fillId="0" borderId="17" xfId="113" applyNumberFormat="1" applyFont="1" applyFill="1" applyBorder="1" applyAlignment="1">
      <alignment horizontal="center"/>
      <protection/>
    </xf>
    <xf numFmtId="2" fontId="54" fillId="0" borderId="17" xfId="118" applyNumberFormat="1" applyFont="1" applyBorder="1" applyAlignment="1">
      <alignment horizontal="center"/>
    </xf>
    <xf numFmtId="9" fontId="5" fillId="51" borderId="0" xfId="118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5" fillId="52" borderId="0" xfId="0" applyFont="1" applyFill="1" applyBorder="1" applyAlignment="1">
      <alignment/>
    </xf>
    <xf numFmtId="2" fontId="26" fillId="45" borderId="0" xfId="113" applyNumberFormat="1" applyFont="1" applyFill="1" applyBorder="1" applyAlignment="1">
      <alignment horizontal="center"/>
      <protection/>
    </xf>
    <xf numFmtId="2" fontId="97" fillId="0" borderId="11" xfId="99" applyNumberFormat="1" applyFont="1" applyBorder="1" applyAlignment="1">
      <alignment horizontal="center"/>
      <protection/>
    </xf>
    <xf numFmtId="2" fontId="97" fillId="0" borderId="23" xfId="99" applyNumberFormat="1" applyFont="1" applyBorder="1" applyAlignment="1">
      <alignment horizontal="center"/>
      <protection/>
    </xf>
    <xf numFmtId="2" fontId="32" fillId="0" borderId="17" xfId="113" applyNumberFormat="1" applyFont="1" applyBorder="1" applyAlignment="1">
      <alignment horizontal="center"/>
      <protection/>
    </xf>
    <xf numFmtId="2" fontId="0" fillId="0" borderId="11" xfId="99" applyNumberFormat="1" applyFont="1" applyFill="1" applyBorder="1" applyAlignment="1">
      <alignment horizontal="center"/>
      <protection/>
    </xf>
    <xf numFmtId="2" fontId="0" fillId="0" borderId="23" xfId="99" applyNumberFormat="1" applyFont="1" applyFill="1" applyBorder="1" applyAlignment="1">
      <alignment horizontal="center"/>
      <protection/>
    </xf>
    <xf numFmtId="0" fontId="0" fillId="0" borderId="11" xfId="0" applyNumberFormat="1" applyFont="1" applyFill="1" applyBorder="1" applyAlignment="1">
      <alignment horizontal="center"/>
    </xf>
    <xf numFmtId="0" fontId="51" fillId="0" borderId="11" xfId="118" applyNumberFormat="1" applyFont="1" applyFill="1" applyBorder="1" applyAlignment="1">
      <alignment horizontal="center"/>
    </xf>
    <xf numFmtId="0" fontId="51" fillId="0" borderId="23" xfId="118" applyNumberFormat="1" applyFont="1" applyFill="1" applyBorder="1" applyAlignment="1">
      <alignment horizontal="center"/>
    </xf>
    <xf numFmtId="0" fontId="16" fillId="0" borderId="17" xfId="118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0" fontId="4" fillId="46" borderId="35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2" fontId="16" fillId="0" borderId="17" xfId="0" applyNumberFormat="1" applyFont="1" applyFill="1" applyBorder="1" applyAlignment="1">
      <alignment horizontal="center" wrapText="1"/>
    </xf>
    <xf numFmtId="0" fontId="0" fillId="0" borderId="11" xfId="118" applyNumberFormat="1" applyFont="1" applyFill="1" applyBorder="1" applyAlignment="1">
      <alignment horizontal="center"/>
    </xf>
    <xf numFmtId="0" fontId="0" fillId="0" borderId="23" xfId="118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2" fontId="10" fillId="0" borderId="17" xfId="118" applyNumberFormat="1" applyFont="1" applyFill="1" applyBorder="1" applyAlignment="1">
      <alignment horizontal="center"/>
    </xf>
    <xf numFmtId="9" fontId="10" fillId="0" borderId="17" xfId="118" applyFont="1" applyFill="1" applyBorder="1" applyAlignment="1">
      <alignment horizontal="center"/>
    </xf>
    <xf numFmtId="0" fontId="93" fillId="0" borderId="17" xfId="99" applyFont="1" applyBorder="1" applyAlignment="1">
      <alignment horizontal="center"/>
      <protection/>
    </xf>
    <xf numFmtId="9" fontId="4" fillId="45" borderId="17" xfId="118" applyNumberFormat="1" applyFont="1" applyFill="1" applyBorder="1" applyAlignment="1">
      <alignment horizontal="center" vertical="center"/>
    </xf>
    <xf numFmtId="9" fontId="4" fillId="45" borderId="16" xfId="118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9" fontId="4" fillId="0" borderId="17" xfId="118" applyFont="1" applyFill="1" applyBorder="1" applyAlignment="1">
      <alignment horizontal="center"/>
    </xf>
    <xf numFmtId="0" fontId="5" fillId="45" borderId="14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0" fillId="0" borderId="11" xfId="107" applyFont="1" applyFill="1" applyBorder="1" applyAlignment="1">
      <alignment horizontal="center" vertical="center"/>
      <protection/>
    </xf>
    <xf numFmtId="2" fontId="16" fillId="45" borderId="17" xfId="0" applyNumberFormat="1" applyFont="1" applyFill="1" applyBorder="1" applyAlignment="1">
      <alignment horizontal="center"/>
    </xf>
    <xf numFmtId="2" fontId="54" fillId="45" borderId="17" xfId="113" applyNumberFormat="1" applyFont="1" applyFill="1" applyBorder="1" applyAlignment="1">
      <alignment horizontal="center"/>
      <protection/>
    </xf>
    <xf numFmtId="2" fontId="16" fillId="45" borderId="17" xfId="118" applyNumberFormat="1" applyFont="1" applyFill="1" applyBorder="1" applyAlignment="1">
      <alignment horizontal="center"/>
    </xf>
    <xf numFmtId="9" fontId="4" fillId="45" borderId="16" xfId="118" applyFont="1" applyFill="1" applyBorder="1" applyAlignment="1">
      <alignment horizontal="center"/>
    </xf>
    <xf numFmtId="9" fontId="0" fillId="0" borderId="15" xfId="118" applyFont="1" applyBorder="1" applyAlignment="1">
      <alignment horizontal="center"/>
    </xf>
    <xf numFmtId="9" fontId="16" fillId="0" borderId="15" xfId="118" applyFont="1" applyBorder="1" applyAlignment="1">
      <alignment horizontal="center"/>
    </xf>
    <xf numFmtId="2" fontId="4" fillId="47" borderId="11" xfId="0" applyNumberFormat="1" applyFont="1" applyFill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9" fontId="16" fillId="0" borderId="16" xfId="0" applyNumberFormat="1" applyFont="1" applyBorder="1" applyAlignment="1">
      <alignment horizontal="center"/>
    </xf>
    <xf numFmtId="195" fontId="16" fillId="0" borderId="15" xfId="118" applyNumberFormat="1" applyFont="1" applyBorder="1" applyAlignment="1">
      <alignment horizontal="center"/>
    </xf>
    <xf numFmtId="9" fontId="16" fillId="0" borderId="16" xfId="118" applyFont="1" applyBorder="1" applyAlignment="1">
      <alignment horizontal="center"/>
    </xf>
    <xf numFmtId="9" fontId="4" fillId="0" borderId="17" xfId="118" applyFont="1" applyBorder="1" applyAlignment="1">
      <alignment horizontal="center"/>
    </xf>
    <xf numFmtId="9" fontId="4" fillId="45" borderId="16" xfId="118" applyFont="1" applyFill="1" applyBorder="1" applyAlignment="1" quotePrefix="1">
      <alignment horizontal="center"/>
    </xf>
    <xf numFmtId="9" fontId="0" fillId="0" borderId="15" xfId="118" applyFont="1" applyBorder="1" applyAlignment="1">
      <alignment horizontal="center" vertical="center"/>
    </xf>
    <xf numFmtId="9" fontId="16" fillId="0" borderId="15" xfId="118" applyFont="1" applyBorder="1" applyAlignment="1">
      <alignment horizontal="center" vertical="center"/>
    </xf>
    <xf numFmtId="1" fontId="4" fillId="0" borderId="16" xfId="118" applyNumberFormat="1" applyFont="1" applyBorder="1" applyAlignment="1">
      <alignment horizontal="center" vertical="center"/>
    </xf>
    <xf numFmtId="9" fontId="4" fillId="0" borderId="17" xfId="118" applyFont="1" applyFill="1" applyBorder="1" applyAlignment="1">
      <alignment horizontal="center" vertical="center"/>
    </xf>
    <xf numFmtId="9" fontId="0" fillId="0" borderId="15" xfId="118" applyFont="1" applyFill="1" applyBorder="1" applyAlignment="1">
      <alignment horizontal="center" wrapText="1"/>
    </xf>
    <xf numFmtId="9" fontId="16" fillId="0" borderId="16" xfId="118" applyFont="1" applyFill="1" applyBorder="1" applyAlignment="1">
      <alignment horizontal="center" wrapText="1"/>
    </xf>
    <xf numFmtId="2" fontId="22" fillId="0" borderId="11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9" fontId="4" fillId="46" borderId="30" xfId="118" applyFont="1" applyFill="1" applyBorder="1" applyAlignment="1">
      <alignment horizontal="center" vertical="center" wrapText="1"/>
    </xf>
    <xf numFmtId="9" fontId="4" fillId="45" borderId="53" xfId="118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/>
    </xf>
    <xf numFmtId="0" fontId="10" fillId="0" borderId="11" xfId="0" applyFont="1" applyFill="1" applyBorder="1" applyAlignment="1" quotePrefix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0" fillId="0" borderId="17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93" fillId="0" borderId="11" xfId="99" applyFont="1" applyFill="1" applyBorder="1">
      <alignment/>
      <protection/>
    </xf>
    <xf numFmtId="0" fontId="93" fillId="0" borderId="15" xfId="99" applyFont="1" applyFill="1" applyBorder="1">
      <alignment/>
      <protection/>
    </xf>
    <xf numFmtId="0" fontId="43" fillId="0" borderId="11" xfId="0" applyFont="1" applyFill="1" applyBorder="1" applyAlignment="1">
      <alignment horizontal="center" vertical="center"/>
    </xf>
    <xf numFmtId="2" fontId="93" fillId="0" borderId="15" xfId="99" applyNumberFormat="1" applyFont="1" applyFill="1" applyBorder="1">
      <alignment/>
      <protection/>
    </xf>
    <xf numFmtId="0" fontId="10" fillId="0" borderId="11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43" fillId="0" borderId="34" xfId="0" applyFont="1" applyFill="1" applyBorder="1" applyAlignment="1">
      <alignment/>
    </xf>
    <xf numFmtId="0" fontId="93" fillId="0" borderId="54" xfId="99" applyFont="1" applyFill="1" applyBorder="1">
      <alignment/>
      <protection/>
    </xf>
    <xf numFmtId="0" fontId="10" fillId="0" borderId="24" xfId="0" applyFont="1" applyBorder="1" applyAlignment="1">
      <alignment horizontal="left" vertical="top" wrapText="1"/>
    </xf>
    <xf numFmtId="0" fontId="6" fillId="0" borderId="2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0" fillId="0" borderId="55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 vertical="center"/>
    </xf>
    <xf numFmtId="0" fontId="93" fillId="0" borderId="55" xfId="99" applyFont="1" applyFill="1" applyBorder="1">
      <alignment/>
      <protection/>
    </xf>
    <xf numFmtId="0" fontId="93" fillId="0" borderId="56" xfId="99" applyFont="1" applyFill="1" applyBorder="1">
      <alignment/>
      <protection/>
    </xf>
    <xf numFmtId="0" fontId="10" fillId="0" borderId="19" xfId="0" applyFont="1" applyFill="1" applyBorder="1" applyAlignment="1">
      <alignment horizontal="center" wrapText="1"/>
    </xf>
    <xf numFmtId="1" fontId="98" fillId="45" borderId="11" xfId="0" applyNumberFormat="1" applyFont="1" applyFill="1" applyBorder="1" applyAlignment="1">
      <alignment/>
    </xf>
    <xf numFmtId="1" fontId="98" fillId="45" borderId="17" xfId="0" applyNumberFormat="1" applyFont="1" applyFill="1" applyBorder="1" applyAlignment="1">
      <alignment/>
    </xf>
    <xf numFmtId="0" fontId="55" fillId="0" borderId="11" xfId="107" applyFont="1" applyBorder="1" applyAlignment="1">
      <alignment/>
      <protection/>
    </xf>
    <xf numFmtId="2" fontId="0" fillId="0" borderId="11" xfId="0" applyNumberFormat="1" applyFont="1" applyFill="1" applyBorder="1" applyAlignment="1">
      <alignment horizontal="center" vertical="top" wrapText="1"/>
    </xf>
    <xf numFmtId="2" fontId="16" fillId="0" borderId="17" xfId="118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37" fillId="46" borderId="16" xfId="0" applyNumberFormat="1" applyFont="1" applyFill="1" applyBorder="1" applyAlignment="1">
      <alignment horizontal="center"/>
    </xf>
    <xf numFmtId="2" fontId="37" fillId="46" borderId="57" xfId="0" applyNumberFormat="1" applyFont="1" applyFill="1" applyBorder="1" applyAlignment="1">
      <alignment horizontal="center"/>
    </xf>
    <xf numFmtId="2" fontId="31" fillId="46" borderId="16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5" fillId="0" borderId="11" xfId="99" applyFont="1" applyBorder="1" applyAlignment="1">
      <alignment horizontal="center" wrapText="1"/>
      <protection/>
    </xf>
    <xf numFmtId="0" fontId="27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8" borderId="12" xfId="0" applyFont="1" applyFill="1" applyBorder="1" applyAlignment="1">
      <alignment horizontal="center"/>
    </xf>
    <xf numFmtId="0" fontId="4" fillId="48" borderId="13" xfId="0" applyFont="1" applyFill="1" applyBorder="1" applyAlignment="1">
      <alignment horizontal="center"/>
    </xf>
    <xf numFmtId="0" fontId="4" fillId="48" borderId="1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2" fontId="22" fillId="0" borderId="23" xfId="118" applyNumberFormat="1" applyFont="1" applyBorder="1" applyAlignment="1">
      <alignment horizontal="center" vertical="center"/>
    </xf>
    <xf numFmtId="2" fontId="22" fillId="0" borderId="24" xfId="118" applyNumberFormat="1" applyFont="1" applyBorder="1" applyAlignment="1">
      <alignment horizontal="center" vertical="center"/>
    </xf>
    <xf numFmtId="9" fontId="10" fillId="0" borderId="23" xfId="118" applyFont="1" applyBorder="1" applyAlignment="1">
      <alignment horizontal="center" vertical="center"/>
    </xf>
    <xf numFmtId="9" fontId="10" fillId="0" borderId="24" xfId="118" applyFont="1" applyBorder="1" applyAlignment="1">
      <alignment horizontal="center" vertical="center"/>
    </xf>
    <xf numFmtId="0" fontId="4" fillId="46" borderId="35" xfId="0" applyFont="1" applyFill="1" applyBorder="1" applyAlignment="1">
      <alignment horizontal="center" vertical="top" wrapText="1"/>
    </xf>
    <xf numFmtId="0" fontId="4" fillId="46" borderId="59" xfId="0" applyFont="1" applyFill="1" applyBorder="1" applyAlignment="1">
      <alignment horizontal="center" vertical="top" wrapText="1"/>
    </xf>
    <xf numFmtId="0" fontId="4" fillId="46" borderId="13" xfId="0" applyFont="1" applyFill="1" applyBorder="1" applyAlignment="1">
      <alignment horizontal="center" vertical="top" wrapText="1"/>
    </xf>
    <xf numFmtId="0" fontId="4" fillId="46" borderId="30" xfId="0" applyFont="1" applyFill="1" applyBorder="1" applyAlignment="1">
      <alignment horizontal="center" vertical="top" wrapText="1"/>
    </xf>
    <xf numFmtId="0" fontId="4" fillId="46" borderId="32" xfId="0" applyFont="1" applyFill="1" applyBorder="1" applyAlignment="1">
      <alignment horizontal="center" vertical="top" wrapText="1"/>
    </xf>
    <xf numFmtId="0" fontId="94" fillId="46" borderId="35" xfId="0" applyFont="1" applyFill="1" applyBorder="1" applyAlignment="1">
      <alignment horizontal="center" vertical="top" wrapText="1"/>
    </xf>
    <xf numFmtId="0" fontId="94" fillId="46" borderId="59" xfId="0" applyFont="1" applyFill="1" applyBorder="1" applyAlignment="1">
      <alignment horizontal="center" vertical="top" wrapText="1"/>
    </xf>
    <xf numFmtId="0" fontId="94" fillId="46" borderId="13" xfId="0" applyFont="1" applyFill="1" applyBorder="1" applyAlignment="1">
      <alignment horizontal="center" vertical="top" wrapText="1"/>
    </xf>
    <xf numFmtId="0" fontId="4" fillId="49" borderId="13" xfId="0" applyFont="1" applyFill="1" applyBorder="1" applyAlignment="1">
      <alignment horizontal="center"/>
    </xf>
    <xf numFmtId="0" fontId="4" fillId="46" borderId="30" xfId="0" applyFont="1" applyFill="1" applyBorder="1" applyAlignment="1">
      <alignment horizontal="center"/>
    </xf>
    <xf numFmtId="0" fontId="4" fillId="46" borderId="32" xfId="0" applyFont="1" applyFill="1" applyBorder="1" applyAlignment="1">
      <alignment horizontal="center"/>
    </xf>
    <xf numFmtId="0" fontId="4" fillId="46" borderId="60" xfId="0" applyFont="1" applyFill="1" applyBorder="1" applyAlignment="1">
      <alignment horizontal="center" vertical="center"/>
    </xf>
    <xf numFmtId="0" fontId="4" fillId="46" borderId="6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4" fillId="46" borderId="59" xfId="0" applyFont="1" applyFill="1" applyBorder="1" applyAlignment="1">
      <alignment horizontal="center"/>
    </xf>
    <xf numFmtId="0" fontId="4" fillId="46" borderId="35" xfId="0" applyFont="1" applyFill="1" applyBorder="1" applyAlignment="1">
      <alignment horizontal="center"/>
    </xf>
    <xf numFmtId="0" fontId="4" fillId="46" borderId="31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7" fillId="46" borderId="67" xfId="0" applyFont="1" applyFill="1" applyBorder="1" applyAlignment="1">
      <alignment horizontal="center"/>
    </xf>
    <xf numFmtId="0" fontId="37" fillId="46" borderId="68" xfId="0" applyFont="1" applyFill="1" applyBorder="1" applyAlignment="1">
      <alignment horizontal="center"/>
    </xf>
    <xf numFmtId="0" fontId="37" fillId="46" borderId="6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top"/>
    </xf>
    <xf numFmtId="0" fontId="10" fillId="0" borderId="61" xfId="0" applyFont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37" fillId="0" borderId="0" xfId="0" applyFont="1" applyBorder="1" applyAlignment="1">
      <alignment/>
    </xf>
    <xf numFmtId="2" fontId="10" fillId="0" borderId="22" xfId="0" applyNumberFormat="1" applyFont="1" applyBorder="1" applyAlignment="1">
      <alignment horizontal="center" vertical="center"/>
    </xf>
    <xf numFmtId="2" fontId="10" fillId="0" borderId="5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/>
    </xf>
    <xf numFmtId="0" fontId="46" fillId="0" borderId="68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9" fontId="4" fillId="0" borderId="0" xfId="118" applyFont="1" applyBorder="1" applyAlignment="1">
      <alignment horizontal="right"/>
    </xf>
    <xf numFmtId="0" fontId="4" fillId="0" borderId="46" xfId="0" applyFont="1" applyFill="1" applyBorder="1" applyAlignment="1" quotePrefix="1">
      <alignment horizontal="center"/>
    </xf>
    <xf numFmtId="0" fontId="4" fillId="0" borderId="58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0" fillId="49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65" xfId="0" applyFont="1" applyBorder="1" applyAlignment="1">
      <alignment horizontal="left"/>
    </xf>
    <xf numFmtId="0" fontId="9" fillId="49" borderId="12" xfId="0" applyFont="1" applyFill="1" applyBorder="1" applyAlignment="1">
      <alignment horizontal="center"/>
    </xf>
    <xf numFmtId="0" fontId="9" fillId="49" borderId="14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46" fillId="0" borderId="0" xfId="0" applyFont="1" applyFill="1" applyAlignment="1">
      <alignment horizontal="left"/>
    </xf>
    <xf numFmtId="0" fontId="24" fillId="48" borderId="1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/>
    </xf>
    <xf numFmtId="0" fontId="45" fillId="0" borderId="19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1" fontId="4" fillId="48" borderId="53" xfId="0" applyNumberFormat="1" applyFont="1" applyFill="1" applyBorder="1" applyAlignment="1">
      <alignment horizontal="center"/>
    </xf>
    <xf numFmtId="1" fontId="4" fillId="48" borderId="5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1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2" xfId="72"/>
    <cellStyle name="Comma 2 2" xfId="73"/>
    <cellStyle name="Comma 3" xfId="74"/>
    <cellStyle name="Currency" xfId="75"/>
    <cellStyle name="Currency [0]" xfId="76"/>
    <cellStyle name="Currency [0] 2" xfId="77"/>
    <cellStyle name="Currency 2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yperlink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 2 2" xfId="100"/>
    <cellStyle name="Normal 2 3" xfId="101"/>
    <cellStyle name="Normal 2 4" xfId="102"/>
    <cellStyle name="Normal 2 5" xfId="103"/>
    <cellStyle name="Normal 2 6" xfId="104"/>
    <cellStyle name="Normal 2 7" xfId="105"/>
    <cellStyle name="Normal 3" xfId="106"/>
    <cellStyle name="Normal 3 2" xfId="107"/>
    <cellStyle name="Normal 3 2 2" xfId="108"/>
    <cellStyle name="Normal 3 3" xfId="109"/>
    <cellStyle name="Normal 4" xfId="110"/>
    <cellStyle name="Normal 4 2" xfId="111"/>
    <cellStyle name="Normal 5" xfId="112"/>
    <cellStyle name="Normal_calculation -utt" xfId="113"/>
    <cellStyle name="Note" xfId="114"/>
    <cellStyle name="Note 2" xfId="115"/>
    <cellStyle name="Output" xfId="116"/>
    <cellStyle name="Output 2" xfId="117"/>
    <cellStyle name="Percent" xfId="118"/>
    <cellStyle name="Percent 2" xfId="119"/>
    <cellStyle name="Percent 2 2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337</xdr:row>
      <xdr:rowOff>0</xdr:rowOff>
    </xdr:from>
    <xdr:to>
      <xdr:col>6</xdr:col>
      <xdr:colOff>542925</xdr:colOff>
      <xdr:row>337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305550" y="75980925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339</xdr:row>
      <xdr:rowOff>0</xdr:rowOff>
    </xdr:from>
    <xdr:to>
      <xdr:col>3</xdr:col>
      <xdr:colOff>333375</xdr:colOff>
      <xdr:row>339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905250" y="763905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339</xdr:row>
      <xdr:rowOff>0</xdr:rowOff>
    </xdr:from>
    <xdr:to>
      <xdr:col>5</xdr:col>
      <xdr:colOff>285750</xdr:colOff>
      <xdr:row>339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6248400" y="763905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67"/>
  <sheetViews>
    <sheetView tabSelected="1" view="pageBreakPreview" zoomScaleSheetLayoutView="100" workbookViewId="0" topLeftCell="A837">
      <selection activeCell="B849" sqref="B849"/>
    </sheetView>
  </sheetViews>
  <sheetFormatPr defaultColWidth="9.140625" defaultRowHeight="12.75"/>
  <cols>
    <col min="1" max="1" width="13.00390625" style="98" customWidth="1"/>
    <col min="2" max="2" width="24.140625" style="1" customWidth="1"/>
    <col min="3" max="3" width="21.421875" style="1" customWidth="1"/>
    <col min="4" max="4" width="18.57421875" style="98" customWidth="1"/>
    <col min="5" max="5" width="16.57421875" style="9" bestFit="1" customWidth="1"/>
    <col min="6" max="6" width="16.8515625" style="1" customWidth="1"/>
    <col min="7" max="8" width="18.57421875" style="25" customWidth="1"/>
    <col min="9" max="9" width="12.57421875" style="1" customWidth="1"/>
    <col min="10" max="11" width="11.57421875" style="1" customWidth="1"/>
    <col min="12" max="12" width="14.8515625" style="1" customWidth="1"/>
    <col min="13" max="13" width="10.421875" style="1" customWidth="1"/>
    <col min="14" max="14" width="10.00390625" style="1" customWidth="1"/>
    <col min="15" max="15" width="10.57421875" style="1" customWidth="1"/>
    <col min="16" max="16" width="11.57421875" style="1" customWidth="1"/>
    <col min="17" max="17" width="12.421875" style="1" customWidth="1"/>
    <col min="18" max="19" width="13.421875" style="1" customWidth="1"/>
    <col min="20" max="20" width="22.421875" style="1" customWidth="1"/>
    <col min="21" max="21" width="17.8515625" style="1" customWidth="1"/>
    <col min="22" max="22" width="15.57421875" style="1" customWidth="1"/>
    <col min="23" max="23" width="17.00390625" style="1" customWidth="1"/>
    <col min="24" max="24" width="14.421875" style="1" customWidth="1"/>
    <col min="25" max="26" width="13.57421875" style="1" customWidth="1"/>
    <col min="27" max="27" width="17.57421875" style="1" customWidth="1"/>
    <col min="28" max="37" width="9.140625" style="1" customWidth="1"/>
    <col min="38" max="38" width="14.57421875" style="1" customWidth="1"/>
    <col min="39" max="39" width="17.8515625" style="1" customWidth="1"/>
    <col min="40" max="40" width="16.421875" style="1" customWidth="1"/>
    <col min="41" max="41" width="14.57421875" style="1" customWidth="1"/>
    <col min="42" max="42" width="16.421875" style="1" customWidth="1"/>
    <col min="43" max="44" width="14.57421875" style="1" customWidth="1"/>
    <col min="45" max="45" width="16.140625" style="1" customWidth="1"/>
    <col min="46" max="46" width="14.8515625" style="1" customWidth="1"/>
    <col min="47" max="47" width="15.8515625" style="1" customWidth="1"/>
    <col min="48" max="48" width="14.140625" style="1" customWidth="1"/>
    <col min="49" max="49" width="18.00390625" style="1" customWidth="1"/>
    <col min="50" max="50" width="15.8515625" style="1" customWidth="1"/>
    <col min="51" max="16384" width="9.140625" style="1" customWidth="1"/>
  </cols>
  <sheetData>
    <row r="1" ht="8.25" customHeight="1">
      <c r="J1" s="2"/>
    </row>
    <row r="2" spans="1:8" ht="20.25">
      <c r="A2" s="874" t="s">
        <v>0</v>
      </c>
      <c r="B2" s="874"/>
      <c r="C2" s="874"/>
      <c r="D2" s="874"/>
      <c r="E2" s="874"/>
      <c r="F2" s="874"/>
      <c r="G2" s="68"/>
      <c r="H2" s="68"/>
    </row>
    <row r="3" spans="1:8" ht="20.25">
      <c r="A3" s="874" t="s">
        <v>1</v>
      </c>
      <c r="B3" s="874"/>
      <c r="C3" s="874"/>
      <c r="D3" s="874"/>
      <c r="E3" s="874"/>
      <c r="F3" s="874"/>
      <c r="G3" s="166"/>
      <c r="H3" s="166"/>
    </row>
    <row r="4" spans="1:9" ht="20.25">
      <c r="A4" s="874" t="s">
        <v>242</v>
      </c>
      <c r="B4" s="874"/>
      <c r="C4" s="874"/>
      <c r="D4" s="874"/>
      <c r="E4" s="874"/>
      <c r="F4" s="874"/>
      <c r="G4" s="166"/>
      <c r="H4" s="166"/>
      <c r="I4" s="2"/>
    </row>
    <row r="5" spans="1:8" ht="30">
      <c r="A5" s="946" t="s">
        <v>163</v>
      </c>
      <c r="B5" s="946"/>
      <c r="C5" s="946"/>
      <c r="D5" s="946"/>
      <c r="E5" s="946"/>
      <c r="F5" s="946"/>
      <c r="G5" s="94"/>
      <c r="H5" s="94"/>
    </row>
    <row r="6" spans="1:6" ht="12.75" customHeight="1">
      <c r="A6" s="94" t="s">
        <v>44</v>
      </c>
      <c r="B6" s="2"/>
      <c r="C6" s="2"/>
      <c r="D6" s="132"/>
      <c r="E6" s="111"/>
      <c r="F6" s="2"/>
    </row>
    <row r="7" spans="1:8" ht="15.75">
      <c r="A7" s="947" t="s">
        <v>187</v>
      </c>
      <c r="B7" s="947"/>
      <c r="C7" s="947"/>
      <c r="D7" s="947"/>
      <c r="E7" s="947"/>
      <c r="F7" s="947"/>
      <c r="G7" s="94"/>
      <c r="H7" s="94"/>
    </row>
    <row r="8" ht="15" customHeight="1"/>
    <row r="9" spans="1:8" s="130" customFormat="1" ht="14.25" customHeight="1">
      <c r="A9" s="126" t="s">
        <v>243</v>
      </c>
      <c r="B9" s="126"/>
      <c r="C9" s="126"/>
      <c r="D9" s="127"/>
      <c r="E9" s="128"/>
      <c r="F9" s="126"/>
      <c r="G9" s="129"/>
      <c r="H9" s="129"/>
    </row>
    <row r="10" spans="1:8" ht="16.5" customHeight="1">
      <c r="A10" s="875" t="s">
        <v>141</v>
      </c>
      <c r="B10" s="875"/>
      <c r="C10" s="875"/>
      <c r="D10" s="875"/>
      <c r="E10" s="112"/>
      <c r="F10" s="3"/>
      <c r="G10" s="43"/>
      <c r="H10" s="43"/>
    </row>
    <row r="11" spans="1:8" ht="16.5" thickBot="1">
      <c r="A11" s="948" t="s">
        <v>173</v>
      </c>
      <c r="B11" s="948"/>
      <c r="C11" s="948"/>
      <c r="D11" s="948"/>
      <c r="E11" s="948"/>
      <c r="F11" s="3"/>
      <c r="G11" s="43"/>
      <c r="H11" s="43"/>
    </row>
    <row r="12" spans="1:8" ht="18.75" customHeight="1">
      <c r="A12" s="949" t="s">
        <v>80</v>
      </c>
      <c r="B12" s="515" t="s">
        <v>56</v>
      </c>
      <c r="C12" s="516"/>
      <c r="D12" s="516"/>
      <c r="E12" s="517"/>
      <c r="F12" s="3"/>
      <c r="G12" s="43"/>
      <c r="H12" s="43"/>
    </row>
    <row r="13" spans="1:8" s="6" customFormat="1" ht="84" customHeight="1">
      <c r="A13" s="950"/>
      <c r="B13" s="518" t="s">
        <v>244</v>
      </c>
      <c r="C13" s="519" t="s">
        <v>245</v>
      </c>
      <c r="D13" s="521" t="s">
        <v>5</v>
      </c>
      <c r="E13" s="520" t="s">
        <v>57</v>
      </c>
      <c r="F13" s="5"/>
      <c r="G13" s="44"/>
      <c r="H13" s="44"/>
    </row>
    <row r="14" spans="1:8" ht="15.75">
      <c r="A14" s="118" t="s">
        <v>26</v>
      </c>
      <c r="B14" s="861">
        <v>115005</v>
      </c>
      <c r="C14" s="216">
        <v>100372</v>
      </c>
      <c r="D14" s="99">
        <f>C14-B14</f>
        <v>-14633</v>
      </c>
      <c r="E14" s="69">
        <f>D14/B14</f>
        <v>-0.1272379461762532</v>
      </c>
      <c r="F14" s="3"/>
      <c r="G14" s="43"/>
      <c r="H14" s="43"/>
    </row>
    <row r="15" spans="1:8" ht="15.75">
      <c r="A15" s="90" t="s">
        <v>81</v>
      </c>
      <c r="B15" s="216">
        <v>60451</v>
      </c>
      <c r="C15" s="216">
        <v>53831</v>
      </c>
      <c r="D15" s="99">
        <f>C15-B15</f>
        <v>-6620</v>
      </c>
      <c r="E15" s="69">
        <f>D15/B15</f>
        <v>-0.10951018180013565</v>
      </c>
      <c r="F15" s="3"/>
      <c r="G15" s="43"/>
      <c r="H15" s="112"/>
    </row>
    <row r="16" spans="1:5" ht="16.5" thickBot="1">
      <c r="A16" s="119" t="s">
        <v>18</v>
      </c>
      <c r="B16" s="514">
        <f>SUM(B14:B15)</f>
        <v>175456</v>
      </c>
      <c r="C16" s="653">
        <f>SUM(C14:C15)</f>
        <v>154203</v>
      </c>
      <c r="D16" s="100">
        <f>C16-B16</f>
        <v>-21253</v>
      </c>
      <c r="E16" s="70">
        <f>D16/B16</f>
        <v>-0.12113008389567755</v>
      </c>
    </row>
    <row r="17" spans="1:5" ht="15.75">
      <c r="A17" s="101"/>
      <c r="B17" s="7"/>
      <c r="C17" s="7"/>
      <c r="D17" s="101"/>
      <c r="E17" s="113"/>
    </row>
    <row r="18" spans="1:5" s="132" customFormat="1" ht="20.25" customHeight="1" thickBot="1">
      <c r="A18" s="131" t="s">
        <v>246</v>
      </c>
      <c r="B18" s="131"/>
      <c r="C18" s="131"/>
      <c r="E18" s="133"/>
    </row>
    <row r="19" spans="1:8" ht="42.75" customHeight="1">
      <c r="A19" s="61" t="s">
        <v>135</v>
      </c>
      <c r="B19" s="62" t="s">
        <v>80</v>
      </c>
      <c r="C19" s="513" t="s">
        <v>247</v>
      </c>
      <c r="G19" s="1"/>
      <c r="H19" s="1"/>
    </row>
    <row r="20" spans="1:8" ht="20.25" customHeight="1">
      <c r="A20" s="90">
        <v>1</v>
      </c>
      <c r="B20" s="22" t="s">
        <v>136</v>
      </c>
      <c r="C20" s="172">
        <v>220</v>
      </c>
      <c r="G20" s="1"/>
      <c r="H20" s="1"/>
    </row>
    <row r="21" spans="1:8" ht="20.25" customHeight="1" thickBot="1">
      <c r="A21" s="92">
        <v>2</v>
      </c>
      <c r="B21" s="91" t="s">
        <v>137</v>
      </c>
      <c r="C21" s="173">
        <v>220</v>
      </c>
      <c r="G21" s="1"/>
      <c r="H21" s="1"/>
    </row>
    <row r="22" spans="1:5" ht="15.75">
      <c r="A22" s="101"/>
      <c r="B22" s="7"/>
      <c r="C22" s="7"/>
      <c r="D22" s="101"/>
      <c r="E22" s="113"/>
    </row>
    <row r="23" spans="1:6" ht="19.5" customHeight="1" thickBot="1">
      <c r="A23" s="884" t="s">
        <v>185</v>
      </c>
      <c r="B23" s="884"/>
      <c r="C23" s="884"/>
      <c r="D23" s="951"/>
      <c r="E23" s="951"/>
      <c r="F23" s="8"/>
    </row>
    <row r="24" spans="1:6" ht="54.75" customHeight="1">
      <c r="A24" s="73" t="s">
        <v>61</v>
      </c>
      <c r="B24" s="62" t="s">
        <v>248</v>
      </c>
      <c r="C24" s="62" t="s">
        <v>249</v>
      </c>
      <c r="D24" s="107" t="s">
        <v>5</v>
      </c>
      <c r="E24" s="114" t="s">
        <v>57</v>
      </c>
      <c r="F24" s="8"/>
    </row>
    <row r="25" spans="1:5" ht="18" customHeight="1">
      <c r="A25" s="120" t="s">
        <v>26</v>
      </c>
      <c r="B25" s="599">
        <v>220</v>
      </c>
      <c r="C25" s="859">
        <v>218</v>
      </c>
      <c r="D25" s="102">
        <f>C25-B25</f>
        <v>-2</v>
      </c>
      <c r="E25" s="71">
        <f>D25/B25</f>
        <v>-0.00909090909090909</v>
      </c>
    </row>
    <row r="26" spans="1:5" ht="18" customHeight="1">
      <c r="A26" s="800" t="s">
        <v>81</v>
      </c>
      <c r="B26" s="599">
        <v>220</v>
      </c>
      <c r="C26" s="859">
        <v>218</v>
      </c>
      <c r="D26" s="102">
        <f>C26-B26</f>
        <v>-2</v>
      </c>
      <c r="E26" s="71">
        <f>D26/B26</f>
        <v>-0.00909090909090909</v>
      </c>
    </row>
    <row r="27" spans="1:7" ht="18" customHeight="1" thickBot="1">
      <c r="A27" s="121" t="s">
        <v>79</v>
      </c>
      <c r="B27" s="600">
        <f>AVERAGE(B25:B26)</f>
        <v>220</v>
      </c>
      <c r="C27" s="860">
        <f>AVERAGE(C25:C26)</f>
        <v>218</v>
      </c>
      <c r="D27" s="103">
        <f>(D25+D26)/2</f>
        <v>-2</v>
      </c>
      <c r="E27" s="72">
        <f>D27/B27</f>
        <v>-0.00909090909090909</v>
      </c>
      <c r="G27" s="210"/>
    </row>
    <row r="28" spans="1:5" ht="15.75">
      <c r="A28" s="95"/>
      <c r="B28" s="10"/>
      <c r="C28" s="10"/>
      <c r="D28" s="52"/>
      <c r="E28" s="11"/>
    </row>
    <row r="29" spans="1:5" ht="14.25" customHeight="1">
      <c r="A29" s="875" t="s">
        <v>186</v>
      </c>
      <c r="B29" s="875"/>
      <c r="C29" s="875"/>
      <c r="D29" s="875"/>
      <c r="E29" s="13"/>
    </row>
    <row r="30" spans="1:8" s="53" customFormat="1" ht="12.75" customHeight="1" thickBot="1">
      <c r="A30" s="962" t="s">
        <v>250</v>
      </c>
      <c r="B30" s="962"/>
      <c r="C30" s="962"/>
      <c r="D30" s="962"/>
      <c r="E30" s="962"/>
      <c r="F30" s="962"/>
      <c r="G30" s="962"/>
      <c r="H30" s="168"/>
    </row>
    <row r="31" spans="1:7" s="53" customFormat="1" ht="51" customHeight="1">
      <c r="A31" s="511" t="s">
        <v>61</v>
      </c>
      <c r="B31" s="545" t="s">
        <v>251</v>
      </c>
      <c r="C31" s="953" t="s">
        <v>252</v>
      </c>
      <c r="D31" s="953"/>
      <c r="E31" s="512" t="s">
        <v>89</v>
      </c>
      <c r="F31" s="58"/>
      <c r="G31" s="58"/>
    </row>
    <row r="32" spans="1:7" s="53" customFormat="1" ht="15.75">
      <c r="A32" s="217" t="s">
        <v>90</v>
      </c>
      <c r="B32" s="601">
        <f>B14*B25</f>
        <v>25301100</v>
      </c>
      <c r="C32" s="954">
        <v>21892025</v>
      </c>
      <c r="D32" s="955"/>
      <c r="E32" s="498">
        <f>C32/B32</f>
        <v>0.865259810838264</v>
      </c>
      <c r="F32" s="219"/>
      <c r="G32" s="58"/>
    </row>
    <row r="33" spans="1:12" s="53" customFormat="1" ht="21" customHeight="1">
      <c r="A33" s="217" t="s">
        <v>91</v>
      </c>
      <c r="B33" s="599">
        <f>B15*B26</f>
        <v>13299220</v>
      </c>
      <c r="C33" s="954">
        <v>11774414</v>
      </c>
      <c r="D33" s="955"/>
      <c r="E33" s="498">
        <f>C33/B33</f>
        <v>0.8853462082738687</v>
      </c>
      <c r="F33" s="219"/>
      <c r="G33" s="58"/>
      <c r="I33" s="203"/>
      <c r="J33" s="203"/>
      <c r="K33" s="203"/>
      <c r="L33" s="203"/>
    </row>
    <row r="34" spans="1:12" s="53" customFormat="1" ht="18" customHeight="1" thickBot="1">
      <c r="A34" s="220" t="s">
        <v>58</v>
      </c>
      <c r="B34" s="602">
        <f>SUM(B32:B33)</f>
        <v>38600320</v>
      </c>
      <c r="C34" s="963">
        <f>SUM(C32:C33)</f>
        <v>33666439</v>
      </c>
      <c r="D34" s="964"/>
      <c r="E34" s="560">
        <f>C34/B34</f>
        <v>0.8721803083497753</v>
      </c>
      <c r="F34" s="219"/>
      <c r="G34" s="221"/>
      <c r="H34" s="54"/>
      <c r="I34" s="204"/>
      <c r="J34" s="204"/>
      <c r="K34" s="204"/>
      <c r="L34" s="203"/>
    </row>
    <row r="35" spans="1:12" s="53" customFormat="1" ht="18" customHeight="1">
      <c r="A35" s="211"/>
      <c r="B35" s="212"/>
      <c r="C35" s="213"/>
      <c r="D35" s="213"/>
      <c r="E35" s="214"/>
      <c r="F35" s="209"/>
      <c r="G35" s="54"/>
      <c r="H35" s="54"/>
      <c r="I35" s="204"/>
      <c r="J35" s="204"/>
      <c r="K35" s="204"/>
      <c r="L35" s="203"/>
    </row>
    <row r="36" spans="1:12" s="53" customFormat="1" ht="18" customHeight="1">
      <c r="A36" s="211"/>
      <c r="B36" s="212"/>
      <c r="C36" s="213"/>
      <c r="D36" s="213"/>
      <c r="E36" s="214"/>
      <c r="F36" s="209"/>
      <c r="G36" s="54"/>
      <c r="H36" s="54"/>
      <c r="I36" s="204"/>
      <c r="J36" s="204"/>
      <c r="K36" s="204"/>
      <c r="L36" s="203"/>
    </row>
    <row r="37" spans="1:12" s="53" customFormat="1" ht="18" customHeight="1">
      <c r="A37" s="211"/>
      <c r="B37" s="212"/>
      <c r="C37" s="213"/>
      <c r="D37" s="213"/>
      <c r="E37" s="214"/>
      <c r="F37" s="209"/>
      <c r="G37" s="54"/>
      <c r="H37" s="54"/>
      <c r="I37" s="204"/>
      <c r="J37" s="204"/>
      <c r="K37" s="204"/>
      <c r="L37" s="203"/>
    </row>
    <row r="38" spans="1:8" ht="18" customHeight="1">
      <c r="A38" s="875" t="s">
        <v>142</v>
      </c>
      <c r="B38" s="875"/>
      <c r="C38" s="875"/>
      <c r="D38" s="15"/>
      <c r="E38" s="16"/>
      <c r="G38" s="46"/>
      <c r="H38" s="46"/>
    </row>
    <row r="39" spans="1:8" ht="18" customHeight="1" thickBot="1">
      <c r="A39" s="875" t="s">
        <v>253</v>
      </c>
      <c r="B39" s="961"/>
      <c r="C39" s="961"/>
      <c r="D39" s="961"/>
      <c r="E39" s="961"/>
      <c r="F39" s="961"/>
      <c r="G39" s="961"/>
      <c r="H39" s="170"/>
    </row>
    <row r="40" spans="1:8" ht="43.5" customHeight="1">
      <c r="A40" s="76" t="s">
        <v>2</v>
      </c>
      <c r="B40" s="77" t="s">
        <v>62</v>
      </c>
      <c r="C40" s="77" t="s">
        <v>63</v>
      </c>
      <c r="D40" s="77" t="s">
        <v>93</v>
      </c>
      <c r="E40" s="78" t="s">
        <v>64</v>
      </c>
      <c r="F40" s="79" t="s">
        <v>65</v>
      </c>
      <c r="G40" s="46"/>
      <c r="H40" s="46"/>
    </row>
    <row r="41" spans="1:8" ht="16.5" customHeight="1">
      <c r="A41" s="74">
        <v>1</v>
      </c>
      <c r="B41" s="649" t="s">
        <v>147</v>
      </c>
      <c r="C41" s="674">
        <v>72</v>
      </c>
      <c r="D41" s="678">
        <v>64</v>
      </c>
      <c r="E41" s="161">
        <f>C41-D41</f>
        <v>8</v>
      </c>
      <c r="F41" s="485">
        <f>E41/C41</f>
        <v>0.1111111111111111</v>
      </c>
      <c r="G41" s="46"/>
      <c r="H41" s="46"/>
    </row>
    <row r="42" spans="1:8" ht="18.75" customHeight="1">
      <c r="A42" s="74">
        <v>2</v>
      </c>
      <c r="B42" s="649" t="s">
        <v>148</v>
      </c>
      <c r="C42" s="674">
        <v>128</v>
      </c>
      <c r="D42" s="678">
        <v>89</v>
      </c>
      <c r="E42" s="161">
        <f aca="true" t="shared" si="0" ref="E42:E64">C42-D42</f>
        <v>39</v>
      </c>
      <c r="F42" s="485">
        <f aca="true" t="shared" si="1" ref="F42:F64">E42/C42</f>
        <v>0.3046875</v>
      </c>
      <c r="G42" s="46"/>
      <c r="H42" s="46"/>
    </row>
    <row r="43" spans="1:8" ht="15.75" customHeight="1">
      <c r="A43" s="74">
        <v>3</v>
      </c>
      <c r="B43" s="649" t="s">
        <v>149</v>
      </c>
      <c r="C43" s="674">
        <v>205</v>
      </c>
      <c r="D43" s="678">
        <v>160</v>
      </c>
      <c r="E43" s="161">
        <f t="shared" si="0"/>
        <v>45</v>
      </c>
      <c r="F43" s="485">
        <f t="shared" si="1"/>
        <v>0.21951219512195122</v>
      </c>
      <c r="G43" s="46"/>
      <c r="H43" s="46"/>
    </row>
    <row r="44" spans="1:8" ht="17.25" customHeight="1">
      <c r="A44" s="74">
        <v>4</v>
      </c>
      <c r="B44" s="649" t="s">
        <v>190</v>
      </c>
      <c r="C44" s="674">
        <v>164</v>
      </c>
      <c r="D44" s="678">
        <v>101</v>
      </c>
      <c r="E44" s="161">
        <f t="shared" si="0"/>
        <v>63</v>
      </c>
      <c r="F44" s="485">
        <f t="shared" si="1"/>
        <v>0.38414634146341464</v>
      </c>
      <c r="G44" s="46"/>
      <c r="H44" s="46"/>
    </row>
    <row r="45" spans="1:8" ht="16.5" customHeight="1">
      <c r="A45" s="74">
        <v>5</v>
      </c>
      <c r="B45" s="649" t="s">
        <v>150</v>
      </c>
      <c r="C45" s="674">
        <v>47</v>
      </c>
      <c r="D45" s="678">
        <v>47</v>
      </c>
      <c r="E45" s="161">
        <f t="shared" si="0"/>
        <v>0</v>
      </c>
      <c r="F45" s="485">
        <f t="shared" si="1"/>
        <v>0</v>
      </c>
      <c r="G45" s="46"/>
      <c r="H45" s="46"/>
    </row>
    <row r="46" spans="1:8" ht="18.75" customHeight="1">
      <c r="A46" s="74">
        <v>6</v>
      </c>
      <c r="B46" s="649" t="s">
        <v>191</v>
      </c>
      <c r="C46" s="674">
        <v>102</v>
      </c>
      <c r="D46" s="678">
        <v>66</v>
      </c>
      <c r="E46" s="161">
        <f t="shared" si="0"/>
        <v>36</v>
      </c>
      <c r="F46" s="485">
        <f t="shared" si="1"/>
        <v>0.35294117647058826</v>
      </c>
      <c r="G46" s="46"/>
      <c r="H46" s="46"/>
    </row>
    <row r="47" spans="1:8" ht="15.75" customHeight="1">
      <c r="A47" s="74">
        <v>7</v>
      </c>
      <c r="B47" s="649" t="s">
        <v>151</v>
      </c>
      <c r="C47" s="674">
        <v>101</v>
      </c>
      <c r="D47" s="678">
        <v>69</v>
      </c>
      <c r="E47" s="161">
        <f t="shared" si="0"/>
        <v>32</v>
      </c>
      <c r="F47" s="485">
        <f t="shared" si="1"/>
        <v>0.31683168316831684</v>
      </c>
      <c r="G47" s="46"/>
      <c r="H47" s="46"/>
    </row>
    <row r="48" spans="1:8" ht="17.25" customHeight="1">
      <c r="A48" s="74">
        <v>8</v>
      </c>
      <c r="B48" s="649" t="s">
        <v>152</v>
      </c>
      <c r="C48" s="674">
        <v>138</v>
      </c>
      <c r="D48" s="678">
        <v>138</v>
      </c>
      <c r="E48" s="161">
        <f t="shared" si="0"/>
        <v>0</v>
      </c>
      <c r="F48" s="485">
        <f t="shared" si="1"/>
        <v>0</v>
      </c>
      <c r="G48" s="46"/>
      <c r="H48" s="46"/>
    </row>
    <row r="49" spans="1:8" ht="16.5" customHeight="1">
      <c r="A49" s="74">
        <v>9</v>
      </c>
      <c r="B49" s="649" t="s">
        <v>153</v>
      </c>
      <c r="C49" s="674">
        <v>108</v>
      </c>
      <c r="D49" s="678">
        <v>105</v>
      </c>
      <c r="E49" s="161">
        <f t="shared" si="0"/>
        <v>3</v>
      </c>
      <c r="F49" s="485">
        <f t="shared" si="1"/>
        <v>0.027777777777777776</v>
      </c>
      <c r="G49" s="46"/>
      <c r="H49" s="46"/>
    </row>
    <row r="50" spans="1:8" ht="18.75" customHeight="1">
      <c r="A50" s="74">
        <v>10</v>
      </c>
      <c r="B50" s="649" t="s">
        <v>154</v>
      </c>
      <c r="C50" s="674">
        <v>62</v>
      </c>
      <c r="D50" s="678">
        <v>60</v>
      </c>
      <c r="E50" s="161">
        <f t="shared" si="0"/>
        <v>2</v>
      </c>
      <c r="F50" s="485">
        <f t="shared" si="1"/>
        <v>0.03225806451612903</v>
      </c>
      <c r="G50" s="46"/>
      <c r="H50" s="46"/>
    </row>
    <row r="51" spans="1:8" ht="15.75" customHeight="1">
      <c r="A51" s="74">
        <v>11</v>
      </c>
      <c r="B51" s="649" t="s">
        <v>155</v>
      </c>
      <c r="C51" s="674">
        <v>71</v>
      </c>
      <c r="D51" s="678">
        <v>61</v>
      </c>
      <c r="E51" s="161">
        <f t="shared" si="0"/>
        <v>10</v>
      </c>
      <c r="F51" s="485">
        <f t="shared" si="1"/>
        <v>0.14084507042253522</v>
      </c>
      <c r="G51" s="46"/>
      <c r="H51" s="46"/>
    </row>
    <row r="52" spans="1:8" ht="17.25" customHeight="1">
      <c r="A52" s="74">
        <v>12</v>
      </c>
      <c r="B52" s="649" t="s">
        <v>192</v>
      </c>
      <c r="C52" s="674">
        <v>85</v>
      </c>
      <c r="D52" s="678">
        <v>47</v>
      </c>
      <c r="E52" s="161">
        <f t="shared" si="0"/>
        <v>38</v>
      </c>
      <c r="F52" s="485">
        <f t="shared" si="1"/>
        <v>0.4470588235294118</v>
      </c>
      <c r="G52" s="46"/>
      <c r="H52" s="46"/>
    </row>
    <row r="53" spans="1:8" ht="16.5" customHeight="1">
      <c r="A53" s="74">
        <v>13</v>
      </c>
      <c r="B53" s="682" t="s">
        <v>156</v>
      </c>
      <c r="C53" s="674">
        <v>68</v>
      </c>
      <c r="D53" s="678">
        <v>31</v>
      </c>
      <c r="E53" s="161">
        <f t="shared" si="0"/>
        <v>37</v>
      </c>
      <c r="F53" s="485">
        <f t="shared" si="1"/>
        <v>0.5441176470588235</v>
      </c>
      <c r="G53" s="46"/>
      <c r="H53" s="46"/>
    </row>
    <row r="54" spans="1:8" ht="18.75" customHeight="1">
      <c r="A54" s="74">
        <v>14</v>
      </c>
      <c r="B54" s="649" t="s">
        <v>157</v>
      </c>
      <c r="C54" s="674">
        <v>7</v>
      </c>
      <c r="D54" s="678">
        <v>4</v>
      </c>
      <c r="E54" s="161">
        <f t="shared" si="0"/>
        <v>3</v>
      </c>
      <c r="F54" s="485">
        <f t="shared" si="1"/>
        <v>0.42857142857142855</v>
      </c>
      <c r="G54" s="46"/>
      <c r="H54" s="46"/>
    </row>
    <row r="55" spans="1:8" ht="18.75" customHeight="1">
      <c r="A55" s="74">
        <v>15</v>
      </c>
      <c r="B55" s="649" t="s">
        <v>158</v>
      </c>
      <c r="C55" s="674">
        <v>47</v>
      </c>
      <c r="D55" s="678">
        <v>47</v>
      </c>
      <c r="E55" s="161">
        <f t="shared" si="0"/>
        <v>0</v>
      </c>
      <c r="F55" s="485">
        <f t="shared" si="1"/>
        <v>0</v>
      </c>
      <c r="G55" s="46"/>
      <c r="H55" s="46"/>
    </row>
    <row r="56" spans="1:8" ht="18.75" customHeight="1">
      <c r="A56" s="74">
        <v>16</v>
      </c>
      <c r="B56" s="649" t="s">
        <v>193</v>
      </c>
      <c r="C56" s="674">
        <v>132</v>
      </c>
      <c r="D56" s="678">
        <v>113</v>
      </c>
      <c r="E56" s="161">
        <f t="shared" si="0"/>
        <v>19</v>
      </c>
      <c r="F56" s="485">
        <f t="shared" si="1"/>
        <v>0.14393939393939395</v>
      </c>
      <c r="G56" s="46"/>
      <c r="H56" s="46"/>
    </row>
    <row r="57" spans="1:8" ht="18.75" customHeight="1">
      <c r="A57" s="74">
        <v>17</v>
      </c>
      <c r="B57" s="649" t="s">
        <v>159</v>
      </c>
      <c r="C57" s="674">
        <v>54</v>
      </c>
      <c r="D57" s="678">
        <v>45</v>
      </c>
      <c r="E57" s="161">
        <f t="shared" si="0"/>
        <v>9</v>
      </c>
      <c r="F57" s="485">
        <f t="shared" si="1"/>
        <v>0.16666666666666666</v>
      </c>
      <c r="G57" s="46"/>
      <c r="H57" s="46"/>
    </row>
    <row r="58" spans="1:8" ht="15.75" customHeight="1">
      <c r="A58" s="74">
        <v>18</v>
      </c>
      <c r="B58" s="649" t="s">
        <v>160</v>
      </c>
      <c r="C58" s="674">
        <v>202</v>
      </c>
      <c r="D58" s="678">
        <v>195</v>
      </c>
      <c r="E58" s="161">
        <f t="shared" si="0"/>
        <v>7</v>
      </c>
      <c r="F58" s="485">
        <f t="shared" si="1"/>
        <v>0.034653465346534656</v>
      </c>
      <c r="G58" s="46"/>
      <c r="H58" s="46"/>
    </row>
    <row r="59" spans="1:8" ht="17.25" customHeight="1">
      <c r="A59" s="74">
        <v>19</v>
      </c>
      <c r="B59" s="649" t="s">
        <v>161</v>
      </c>
      <c r="C59" s="674">
        <v>89</v>
      </c>
      <c r="D59" s="678">
        <v>78</v>
      </c>
      <c r="E59" s="161">
        <f t="shared" si="0"/>
        <v>11</v>
      </c>
      <c r="F59" s="485">
        <f t="shared" si="1"/>
        <v>0.12359550561797752</v>
      </c>
      <c r="G59" s="46"/>
      <c r="H59" s="46"/>
    </row>
    <row r="60" spans="1:8" ht="17.25" customHeight="1">
      <c r="A60" s="74">
        <v>20</v>
      </c>
      <c r="B60" s="649" t="s">
        <v>175</v>
      </c>
      <c r="C60" s="675">
        <v>63</v>
      </c>
      <c r="D60" s="679">
        <v>62</v>
      </c>
      <c r="E60" s="161">
        <f t="shared" si="0"/>
        <v>1</v>
      </c>
      <c r="F60" s="485">
        <f t="shared" si="1"/>
        <v>0.015873015873015872</v>
      </c>
      <c r="G60" s="46"/>
      <c r="H60" s="46"/>
    </row>
    <row r="61" spans="1:8" ht="17.25" customHeight="1">
      <c r="A61" s="672">
        <v>21</v>
      </c>
      <c r="B61" s="681" t="s">
        <v>224</v>
      </c>
      <c r="C61" s="676">
        <v>52</v>
      </c>
      <c r="D61" s="679">
        <v>37</v>
      </c>
      <c r="E61" s="161">
        <f t="shared" si="0"/>
        <v>15</v>
      </c>
      <c r="F61" s="485">
        <f t="shared" si="1"/>
        <v>0.28846153846153844</v>
      </c>
      <c r="G61" s="46"/>
      <c r="H61" s="46"/>
    </row>
    <row r="62" spans="1:8" ht="17.25" customHeight="1">
      <c r="A62" s="672">
        <v>22</v>
      </c>
      <c r="B62" s="681" t="s">
        <v>225</v>
      </c>
      <c r="C62" s="676">
        <v>71</v>
      </c>
      <c r="D62" s="679">
        <v>64</v>
      </c>
      <c r="E62" s="161">
        <f t="shared" si="0"/>
        <v>7</v>
      </c>
      <c r="F62" s="485">
        <f t="shared" si="1"/>
        <v>0.09859154929577464</v>
      </c>
      <c r="G62" s="46"/>
      <c r="H62" s="46"/>
    </row>
    <row r="63" spans="1:8" ht="17.25" customHeight="1">
      <c r="A63" s="672">
        <v>23</v>
      </c>
      <c r="B63" s="681" t="s">
        <v>226</v>
      </c>
      <c r="C63" s="676">
        <v>78</v>
      </c>
      <c r="D63" s="679">
        <v>67</v>
      </c>
      <c r="E63" s="161">
        <f t="shared" si="0"/>
        <v>11</v>
      </c>
      <c r="F63" s="485">
        <f t="shared" si="1"/>
        <v>0.14102564102564102</v>
      </c>
      <c r="G63" s="46"/>
      <c r="H63" s="46"/>
    </row>
    <row r="64" spans="1:8" ht="22.5" customHeight="1" thickBot="1">
      <c r="A64" s="673" t="s">
        <v>18</v>
      </c>
      <c r="B64" s="75"/>
      <c r="C64" s="677">
        <f>SUM(C41:C63)</f>
        <v>2146</v>
      </c>
      <c r="D64" s="680">
        <f>SUM(D41:D63)</f>
        <v>1750</v>
      </c>
      <c r="E64" s="591">
        <f t="shared" si="0"/>
        <v>396</v>
      </c>
      <c r="F64" s="592">
        <f t="shared" si="1"/>
        <v>0.18452935694315004</v>
      </c>
      <c r="G64" s="46"/>
      <c r="H64" s="544"/>
    </row>
    <row r="65" spans="1:8" ht="22.5" customHeight="1">
      <c r="A65" s="123"/>
      <c r="B65" s="59"/>
      <c r="C65" s="587"/>
      <c r="D65" s="554"/>
      <c r="E65" s="558"/>
      <c r="F65" s="559"/>
      <c r="G65" s="46"/>
      <c r="H65" s="544"/>
    </row>
    <row r="66" spans="1:9" ht="21.75" customHeight="1" thickBot="1">
      <c r="A66" s="875" t="s">
        <v>254</v>
      </c>
      <c r="B66" s="875"/>
      <c r="C66" s="875"/>
      <c r="D66" s="875"/>
      <c r="E66" s="875"/>
      <c r="F66" s="875"/>
      <c r="G66" s="875"/>
      <c r="H66" s="33"/>
      <c r="I66" s="154"/>
    </row>
    <row r="67" spans="1:15" ht="45.75" customHeight="1">
      <c r="A67" s="80" t="s">
        <v>2</v>
      </c>
      <c r="B67" s="81" t="s">
        <v>62</v>
      </c>
      <c r="C67" s="81" t="s">
        <v>63</v>
      </c>
      <c r="D67" s="81" t="s">
        <v>93</v>
      </c>
      <c r="E67" s="82" t="s">
        <v>64</v>
      </c>
      <c r="F67" s="83" t="s">
        <v>65</v>
      </c>
      <c r="G67" s="47"/>
      <c r="H67" s="47"/>
      <c r="I67" s="174" t="s">
        <v>62</v>
      </c>
      <c r="J67" s="36" t="s">
        <v>164</v>
      </c>
      <c r="K67" s="36" t="s">
        <v>165</v>
      </c>
      <c r="L67" s="36" t="s">
        <v>18</v>
      </c>
      <c r="M67" s="36" t="s">
        <v>164</v>
      </c>
      <c r="N67" s="36" t="s">
        <v>165</v>
      </c>
      <c r="O67" s="36" t="s">
        <v>18</v>
      </c>
    </row>
    <row r="68" spans="1:15" ht="18" customHeight="1">
      <c r="A68" s="74">
        <v>1</v>
      </c>
      <c r="B68" s="649" t="s">
        <v>147</v>
      </c>
      <c r="C68" s="685">
        <v>48</v>
      </c>
      <c r="D68" s="683">
        <v>48</v>
      </c>
      <c r="E68" s="162">
        <f>C68-D68</f>
        <v>0</v>
      </c>
      <c r="F68" s="85">
        <f>E68/C68</f>
        <v>0</v>
      </c>
      <c r="G68" s="47"/>
      <c r="H68" s="47"/>
      <c r="I68" s="649" t="s">
        <v>147</v>
      </c>
      <c r="J68" s="17">
        <v>45</v>
      </c>
      <c r="K68" s="17">
        <v>3</v>
      </c>
      <c r="L68" s="22">
        <f>SUM(J68:K68)</f>
        <v>48</v>
      </c>
      <c r="M68" s="17">
        <v>45</v>
      </c>
      <c r="N68" s="17">
        <v>0</v>
      </c>
      <c r="O68" s="22">
        <f>SUM(M68:N68)</f>
        <v>45</v>
      </c>
    </row>
    <row r="69" spans="1:15" ht="18" customHeight="1">
      <c r="A69" s="74">
        <v>2</v>
      </c>
      <c r="B69" s="649" t="s">
        <v>148</v>
      </c>
      <c r="C69" s="685">
        <v>79</v>
      </c>
      <c r="D69" s="683">
        <v>79</v>
      </c>
      <c r="E69" s="162">
        <f aca="true" t="shared" si="2" ref="E69:E90">C69-D69</f>
        <v>0</v>
      </c>
      <c r="F69" s="85">
        <f aca="true" t="shared" si="3" ref="F69:F91">E69/C69</f>
        <v>0</v>
      </c>
      <c r="G69" s="47"/>
      <c r="H69" s="47"/>
      <c r="I69" s="649" t="s">
        <v>148</v>
      </c>
      <c r="J69" s="17">
        <v>72</v>
      </c>
      <c r="K69" s="17">
        <v>7</v>
      </c>
      <c r="L69" s="22">
        <f aca="true" t="shared" si="4" ref="L69:L90">SUM(J69:K69)</f>
        <v>79</v>
      </c>
      <c r="M69" s="17">
        <v>72</v>
      </c>
      <c r="N69" s="17">
        <v>7</v>
      </c>
      <c r="O69" s="22">
        <f aca="true" t="shared" si="5" ref="O69:O90">SUM(M69:N69)</f>
        <v>79</v>
      </c>
    </row>
    <row r="70" spans="1:15" ht="18" customHeight="1">
      <c r="A70" s="74">
        <v>3</v>
      </c>
      <c r="B70" s="649" t="s">
        <v>149</v>
      </c>
      <c r="C70" s="685">
        <v>76</v>
      </c>
      <c r="D70" s="683">
        <v>73</v>
      </c>
      <c r="E70" s="162">
        <f t="shared" si="2"/>
        <v>3</v>
      </c>
      <c r="F70" s="85">
        <f t="shared" si="3"/>
        <v>0.039473684210526314</v>
      </c>
      <c r="G70" s="47"/>
      <c r="H70" s="47"/>
      <c r="I70" s="649" t="s">
        <v>149</v>
      </c>
      <c r="J70" s="17">
        <v>72</v>
      </c>
      <c r="K70" s="17">
        <v>0</v>
      </c>
      <c r="L70" s="22">
        <f t="shared" si="4"/>
        <v>72</v>
      </c>
      <c r="M70" s="17">
        <v>72</v>
      </c>
      <c r="N70" s="17">
        <v>0</v>
      </c>
      <c r="O70" s="22">
        <f t="shared" si="5"/>
        <v>72</v>
      </c>
    </row>
    <row r="71" spans="1:15" ht="17.25" customHeight="1">
      <c r="A71" s="74">
        <v>4</v>
      </c>
      <c r="B71" s="649" t="s">
        <v>190</v>
      </c>
      <c r="C71" s="685">
        <v>70</v>
      </c>
      <c r="D71" s="683">
        <v>67</v>
      </c>
      <c r="E71" s="162">
        <f t="shared" si="2"/>
        <v>3</v>
      </c>
      <c r="F71" s="85">
        <f t="shared" si="3"/>
        <v>0.04285714285714286</v>
      </c>
      <c r="G71" s="47"/>
      <c r="H71" s="47"/>
      <c r="I71" s="649" t="s">
        <v>190</v>
      </c>
      <c r="J71" s="17">
        <v>66</v>
      </c>
      <c r="K71" s="17">
        <v>11</v>
      </c>
      <c r="L71" s="22">
        <f t="shared" si="4"/>
        <v>77</v>
      </c>
      <c r="M71" s="17">
        <v>66</v>
      </c>
      <c r="N71" s="17">
        <v>11</v>
      </c>
      <c r="O71" s="22">
        <f t="shared" si="5"/>
        <v>77</v>
      </c>
    </row>
    <row r="72" spans="1:15" ht="17.25" customHeight="1">
      <c r="A72" s="74">
        <v>5</v>
      </c>
      <c r="B72" s="649" t="s">
        <v>150</v>
      </c>
      <c r="C72" s="685">
        <v>43</v>
      </c>
      <c r="D72" s="684">
        <v>43</v>
      </c>
      <c r="E72" s="162">
        <f t="shared" si="2"/>
        <v>0</v>
      </c>
      <c r="F72" s="85">
        <f t="shared" si="3"/>
        <v>0</v>
      </c>
      <c r="G72" s="47"/>
      <c r="H72" s="47"/>
      <c r="I72" s="649" t="s">
        <v>150</v>
      </c>
      <c r="J72" s="17">
        <v>60</v>
      </c>
      <c r="K72" s="17">
        <v>5</v>
      </c>
      <c r="L72" s="22">
        <f t="shared" si="4"/>
        <v>65</v>
      </c>
      <c r="M72" s="17">
        <v>60</v>
      </c>
      <c r="N72" s="17">
        <v>2</v>
      </c>
      <c r="O72" s="22">
        <f t="shared" si="5"/>
        <v>62</v>
      </c>
    </row>
    <row r="73" spans="1:15" ht="17.25" customHeight="1">
      <c r="A73" s="74">
        <v>6</v>
      </c>
      <c r="B73" s="649" t="s">
        <v>191</v>
      </c>
      <c r="C73" s="685">
        <v>54</v>
      </c>
      <c r="D73" s="684">
        <v>52</v>
      </c>
      <c r="E73" s="162">
        <f t="shared" si="2"/>
        <v>2</v>
      </c>
      <c r="F73" s="85">
        <f t="shared" si="3"/>
        <v>0.037037037037037035</v>
      </c>
      <c r="G73" s="47"/>
      <c r="H73" s="47"/>
      <c r="I73" s="649" t="s">
        <v>191</v>
      </c>
      <c r="J73" s="17">
        <v>46</v>
      </c>
      <c r="K73" s="17">
        <v>3</v>
      </c>
      <c r="L73" s="22">
        <f t="shared" si="4"/>
        <v>49</v>
      </c>
      <c r="M73" s="17">
        <v>46</v>
      </c>
      <c r="N73" s="17">
        <v>0</v>
      </c>
      <c r="O73" s="22">
        <f t="shared" si="5"/>
        <v>46</v>
      </c>
    </row>
    <row r="74" spans="1:15" ht="17.25" customHeight="1">
      <c r="A74" s="74">
        <v>7</v>
      </c>
      <c r="B74" s="649" t="s">
        <v>151</v>
      </c>
      <c r="C74" s="685">
        <v>60</v>
      </c>
      <c r="D74" s="684">
        <v>56</v>
      </c>
      <c r="E74" s="162">
        <f t="shared" si="2"/>
        <v>4</v>
      </c>
      <c r="F74" s="85">
        <f t="shared" si="3"/>
        <v>0.06666666666666667</v>
      </c>
      <c r="G74" s="47"/>
      <c r="H74" s="47"/>
      <c r="I74" s="649" t="s">
        <v>151</v>
      </c>
      <c r="J74" s="17">
        <v>59</v>
      </c>
      <c r="K74" s="17">
        <v>5</v>
      </c>
      <c r="L74" s="22">
        <f t="shared" si="4"/>
        <v>64</v>
      </c>
      <c r="M74" s="17">
        <v>56</v>
      </c>
      <c r="N74" s="17">
        <v>2</v>
      </c>
      <c r="O74" s="22">
        <f t="shared" si="5"/>
        <v>58</v>
      </c>
    </row>
    <row r="75" spans="1:15" ht="17.25" customHeight="1">
      <c r="A75" s="74">
        <v>8</v>
      </c>
      <c r="B75" s="649" t="s">
        <v>152</v>
      </c>
      <c r="C75" s="685">
        <v>86</v>
      </c>
      <c r="D75" s="684">
        <v>86</v>
      </c>
      <c r="E75" s="162">
        <f t="shared" si="2"/>
        <v>0</v>
      </c>
      <c r="F75" s="85">
        <f t="shared" si="3"/>
        <v>0</v>
      </c>
      <c r="G75" s="47"/>
      <c r="H75" s="47"/>
      <c r="I75" s="649" t="s">
        <v>152</v>
      </c>
      <c r="J75" s="17">
        <v>74</v>
      </c>
      <c r="K75" s="17">
        <v>6</v>
      </c>
      <c r="L75" s="22">
        <f t="shared" si="4"/>
        <v>80</v>
      </c>
      <c r="M75" s="17">
        <v>74</v>
      </c>
      <c r="N75" s="17">
        <v>1</v>
      </c>
      <c r="O75" s="22">
        <f t="shared" si="5"/>
        <v>75</v>
      </c>
    </row>
    <row r="76" spans="1:15" ht="17.25" customHeight="1">
      <c r="A76" s="74">
        <v>9</v>
      </c>
      <c r="B76" s="649" t="s">
        <v>153</v>
      </c>
      <c r="C76" s="685">
        <v>48</v>
      </c>
      <c r="D76" s="684">
        <v>48</v>
      </c>
      <c r="E76" s="162">
        <f t="shared" si="2"/>
        <v>0</v>
      </c>
      <c r="F76" s="85">
        <f t="shared" si="3"/>
        <v>0</v>
      </c>
      <c r="G76" s="47"/>
      <c r="H76" s="47"/>
      <c r="I76" s="649" t="s">
        <v>153</v>
      </c>
      <c r="J76" s="17">
        <v>38</v>
      </c>
      <c r="K76" s="17">
        <v>9</v>
      </c>
      <c r="L76" s="22">
        <f t="shared" si="4"/>
        <v>47</v>
      </c>
      <c r="M76" s="17">
        <v>38</v>
      </c>
      <c r="N76" s="17">
        <v>4</v>
      </c>
      <c r="O76" s="22">
        <f t="shared" si="5"/>
        <v>42</v>
      </c>
    </row>
    <row r="77" spans="1:15" ht="17.25" customHeight="1">
      <c r="A77" s="74">
        <v>10</v>
      </c>
      <c r="B77" s="649" t="s">
        <v>154</v>
      </c>
      <c r="C77" s="685">
        <v>47</v>
      </c>
      <c r="D77" s="684">
        <v>47</v>
      </c>
      <c r="E77" s="162">
        <f t="shared" si="2"/>
        <v>0</v>
      </c>
      <c r="F77" s="85">
        <f t="shared" si="3"/>
        <v>0</v>
      </c>
      <c r="G77" s="47"/>
      <c r="H77" s="47"/>
      <c r="I77" s="649" t="s">
        <v>154</v>
      </c>
      <c r="J77" s="17">
        <v>43</v>
      </c>
      <c r="K77" s="17">
        <v>13</v>
      </c>
      <c r="L77" s="22">
        <f t="shared" si="4"/>
        <v>56</v>
      </c>
      <c r="M77" s="17">
        <v>43</v>
      </c>
      <c r="N77" s="17">
        <v>5</v>
      </c>
      <c r="O77" s="22">
        <f t="shared" si="5"/>
        <v>48</v>
      </c>
    </row>
    <row r="78" spans="1:15" ht="17.25" customHeight="1">
      <c r="A78" s="74">
        <v>11</v>
      </c>
      <c r="B78" s="649" t="s">
        <v>155</v>
      </c>
      <c r="C78" s="685">
        <v>27</v>
      </c>
      <c r="D78" s="684">
        <v>27</v>
      </c>
      <c r="E78" s="162">
        <f t="shared" si="2"/>
        <v>0</v>
      </c>
      <c r="F78" s="85">
        <f t="shared" si="3"/>
        <v>0</v>
      </c>
      <c r="G78" s="47"/>
      <c r="H78" s="47"/>
      <c r="I78" s="649" t="s">
        <v>155</v>
      </c>
      <c r="J78" s="17">
        <v>25</v>
      </c>
      <c r="K78" s="17">
        <v>13</v>
      </c>
      <c r="L78" s="22">
        <f t="shared" si="4"/>
        <v>38</v>
      </c>
      <c r="M78" s="17">
        <v>25</v>
      </c>
      <c r="N78" s="17">
        <v>8</v>
      </c>
      <c r="O78" s="22">
        <f t="shared" si="5"/>
        <v>33</v>
      </c>
    </row>
    <row r="79" spans="1:15" ht="17.25" customHeight="1">
      <c r="A79" s="74">
        <v>12</v>
      </c>
      <c r="B79" s="649" t="s">
        <v>192</v>
      </c>
      <c r="C79" s="685">
        <v>23</v>
      </c>
      <c r="D79" s="684">
        <v>19</v>
      </c>
      <c r="E79" s="162">
        <f t="shared" si="2"/>
        <v>4</v>
      </c>
      <c r="F79" s="85">
        <f t="shared" si="3"/>
        <v>0.17391304347826086</v>
      </c>
      <c r="G79" s="47"/>
      <c r="H79" s="47"/>
      <c r="I79" s="649" t="s">
        <v>192</v>
      </c>
      <c r="J79" s="17">
        <v>27</v>
      </c>
      <c r="K79" s="17">
        <v>8</v>
      </c>
      <c r="L79" s="22">
        <f t="shared" si="4"/>
        <v>35</v>
      </c>
      <c r="M79" s="17">
        <v>27</v>
      </c>
      <c r="N79" s="17">
        <v>6</v>
      </c>
      <c r="O79" s="22">
        <f t="shared" si="5"/>
        <v>33</v>
      </c>
    </row>
    <row r="80" spans="1:15" ht="17.25" customHeight="1">
      <c r="A80" s="74">
        <v>13</v>
      </c>
      <c r="B80" s="649" t="s">
        <v>156</v>
      </c>
      <c r="C80" s="685">
        <v>45</v>
      </c>
      <c r="D80" s="684">
        <v>44</v>
      </c>
      <c r="E80" s="162">
        <f t="shared" si="2"/>
        <v>1</v>
      </c>
      <c r="F80" s="85">
        <f t="shared" si="3"/>
        <v>0.022222222222222223</v>
      </c>
      <c r="G80" s="47"/>
      <c r="H80" s="47"/>
      <c r="I80" s="649" t="s">
        <v>156</v>
      </c>
      <c r="J80" s="17">
        <v>33</v>
      </c>
      <c r="K80" s="17">
        <v>2</v>
      </c>
      <c r="L80" s="22">
        <f t="shared" si="4"/>
        <v>35</v>
      </c>
      <c r="M80" s="17">
        <v>33</v>
      </c>
      <c r="N80" s="17">
        <v>0</v>
      </c>
      <c r="O80" s="22">
        <f t="shared" si="5"/>
        <v>33</v>
      </c>
    </row>
    <row r="81" spans="1:15" ht="17.25" customHeight="1">
      <c r="A81" s="74">
        <v>14</v>
      </c>
      <c r="B81" s="649" t="s">
        <v>157</v>
      </c>
      <c r="C81" s="685">
        <v>19</v>
      </c>
      <c r="D81" s="684">
        <v>17</v>
      </c>
      <c r="E81" s="162">
        <f t="shared" si="2"/>
        <v>2</v>
      </c>
      <c r="F81" s="85">
        <f t="shared" si="3"/>
        <v>0.10526315789473684</v>
      </c>
      <c r="G81" s="47"/>
      <c r="H81" s="47"/>
      <c r="I81" s="649" t="s">
        <v>157</v>
      </c>
      <c r="J81" s="17">
        <v>19</v>
      </c>
      <c r="K81" s="17">
        <v>1</v>
      </c>
      <c r="L81" s="22">
        <f t="shared" si="4"/>
        <v>20</v>
      </c>
      <c r="M81" s="17">
        <v>19</v>
      </c>
      <c r="N81" s="17">
        <v>1</v>
      </c>
      <c r="O81" s="22">
        <f t="shared" si="5"/>
        <v>20</v>
      </c>
    </row>
    <row r="82" spans="1:15" ht="17.25" customHeight="1">
      <c r="A82" s="74">
        <v>15</v>
      </c>
      <c r="B82" s="649" t="s">
        <v>158</v>
      </c>
      <c r="C82" s="685">
        <v>34</v>
      </c>
      <c r="D82" s="684">
        <v>34</v>
      </c>
      <c r="E82" s="162">
        <f t="shared" si="2"/>
        <v>0</v>
      </c>
      <c r="F82" s="85">
        <f t="shared" si="3"/>
        <v>0</v>
      </c>
      <c r="G82" s="47"/>
      <c r="H82" s="47"/>
      <c r="I82" s="649" t="s">
        <v>158</v>
      </c>
      <c r="J82" s="17">
        <v>28</v>
      </c>
      <c r="K82" s="17">
        <v>4</v>
      </c>
      <c r="L82" s="22">
        <f t="shared" si="4"/>
        <v>32</v>
      </c>
      <c r="M82" s="17">
        <v>28</v>
      </c>
      <c r="N82" s="17">
        <v>3</v>
      </c>
      <c r="O82" s="22">
        <f t="shared" si="5"/>
        <v>31</v>
      </c>
    </row>
    <row r="83" spans="1:15" ht="17.25" customHeight="1">
      <c r="A83" s="74">
        <v>16</v>
      </c>
      <c r="B83" s="649" t="s">
        <v>193</v>
      </c>
      <c r="C83" s="685">
        <v>70</v>
      </c>
      <c r="D83" s="684">
        <v>70</v>
      </c>
      <c r="E83" s="162">
        <f t="shared" si="2"/>
        <v>0</v>
      </c>
      <c r="F83" s="85">
        <f t="shared" si="3"/>
        <v>0</v>
      </c>
      <c r="G83" s="47"/>
      <c r="H83" s="47"/>
      <c r="I83" s="649" t="s">
        <v>193</v>
      </c>
      <c r="J83" s="17">
        <v>64</v>
      </c>
      <c r="K83" s="17">
        <v>3</v>
      </c>
      <c r="L83" s="22">
        <f t="shared" si="4"/>
        <v>67</v>
      </c>
      <c r="M83" s="17">
        <v>64</v>
      </c>
      <c r="N83" s="17">
        <v>2</v>
      </c>
      <c r="O83" s="22">
        <f t="shared" si="5"/>
        <v>66</v>
      </c>
    </row>
    <row r="84" spans="1:15" ht="17.25" customHeight="1">
      <c r="A84" s="74">
        <v>17</v>
      </c>
      <c r="B84" s="649" t="s">
        <v>159</v>
      </c>
      <c r="C84" s="685">
        <v>28</v>
      </c>
      <c r="D84" s="684">
        <v>28</v>
      </c>
      <c r="E84" s="162">
        <f t="shared" si="2"/>
        <v>0</v>
      </c>
      <c r="F84" s="85">
        <f t="shared" si="3"/>
        <v>0</v>
      </c>
      <c r="G84" s="47"/>
      <c r="H84" s="47"/>
      <c r="I84" s="649" t="s">
        <v>159</v>
      </c>
      <c r="J84" s="17">
        <v>37</v>
      </c>
      <c r="K84" s="17">
        <v>0</v>
      </c>
      <c r="L84" s="22">
        <f t="shared" si="4"/>
        <v>37</v>
      </c>
      <c r="M84" s="17">
        <v>37</v>
      </c>
      <c r="N84" s="17">
        <v>0</v>
      </c>
      <c r="O84" s="22">
        <f t="shared" si="5"/>
        <v>37</v>
      </c>
    </row>
    <row r="85" spans="1:15" ht="17.25" customHeight="1">
      <c r="A85" s="74">
        <v>18</v>
      </c>
      <c r="B85" s="649" t="s">
        <v>160</v>
      </c>
      <c r="C85" s="685">
        <v>83</v>
      </c>
      <c r="D85" s="684">
        <v>82</v>
      </c>
      <c r="E85" s="162">
        <f t="shared" si="2"/>
        <v>1</v>
      </c>
      <c r="F85" s="85">
        <f t="shared" si="3"/>
        <v>0.012048192771084338</v>
      </c>
      <c r="G85" s="47"/>
      <c r="H85" s="47"/>
      <c r="I85" s="649" t="s">
        <v>160</v>
      </c>
      <c r="J85" s="17">
        <v>78</v>
      </c>
      <c r="K85" s="17">
        <v>7</v>
      </c>
      <c r="L85" s="22">
        <f t="shared" si="4"/>
        <v>85</v>
      </c>
      <c r="M85" s="17">
        <v>78</v>
      </c>
      <c r="N85" s="17">
        <v>6</v>
      </c>
      <c r="O85" s="22">
        <f t="shared" si="5"/>
        <v>84</v>
      </c>
    </row>
    <row r="86" spans="1:15" ht="17.25" customHeight="1">
      <c r="A86" s="74">
        <v>19</v>
      </c>
      <c r="B86" s="649" t="s">
        <v>161</v>
      </c>
      <c r="C86" s="685">
        <v>40</v>
      </c>
      <c r="D86" s="684">
        <v>39</v>
      </c>
      <c r="E86" s="162">
        <f t="shared" si="2"/>
        <v>1</v>
      </c>
      <c r="F86" s="85">
        <f t="shared" si="3"/>
        <v>0.025</v>
      </c>
      <c r="G86" s="47"/>
      <c r="H86" s="47"/>
      <c r="I86" s="649" t="s">
        <v>161</v>
      </c>
      <c r="J86" s="17">
        <v>36</v>
      </c>
      <c r="K86" s="17">
        <v>4</v>
      </c>
      <c r="L86" s="22">
        <f t="shared" si="4"/>
        <v>40</v>
      </c>
      <c r="M86" s="17">
        <v>36</v>
      </c>
      <c r="N86" s="17">
        <v>4</v>
      </c>
      <c r="O86" s="22">
        <f t="shared" si="5"/>
        <v>40</v>
      </c>
    </row>
    <row r="87" spans="1:15" ht="17.25" customHeight="1">
      <c r="A87" s="74">
        <v>20</v>
      </c>
      <c r="B87" s="681" t="s">
        <v>175</v>
      </c>
      <c r="C87" s="686">
        <v>16</v>
      </c>
      <c r="D87" s="684">
        <v>16</v>
      </c>
      <c r="E87" s="162">
        <f t="shared" si="2"/>
        <v>0</v>
      </c>
      <c r="F87" s="85">
        <f t="shared" si="3"/>
        <v>0</v>
      </c>
      <c r="G87" s="47"/>
      <c r="H87" s="47"/>
      <c r="I87" s="681" t="s">
        <v>175</v>
      </c>
      <c r="J87" s="17">
        <v>16</v>
      </c>
      <c r="K87" s="17">
        <v>5</v>
      </c>
      <c r="L87" s="22">
        <f t="shared" si="4"/>
        <v>21</v>
      </c>
      <c r="M87" s="17">
        <v>16</v>
      </c>
      <c r="N87" s="17">
        <v>3</v>
      </c>
      <c r="O87" s="22">
        <f t="shared" si="5"/>
        <v>19</v>
      </c>
    </row>
    <row r="88" spans="1:15" ht="17.25" customHeight="1">
      <c r="A88" s="74">
        <v>21</v>
      </c>
      <c r="B88" s="681" t="s">
        <v>224</v>
      </c>
      <c r="C88" s="686">
        <v>40</v>
      </c>
      <c r="D88" s="684">
        <v>39</v>
      </c>
      <c r="E88" s="162">
        <f t="shared" si="2"/>
        <v>1</v>
      </c>
      <c r="F88" s="85">
        <f t="shared" si="3"/>
        <v>0.025</v>
      </c>
      <c r="G88" s="47"/>
      <c r="H88" s="47"/>
      <c r="I88" s="681" t="s">
        <v>224</v>
      </c>
      <c r="J88" s="17">
        <v>33</v>
      </c>
      <c r="K88" s="17">
        <v>1</v>
      </c>
      <c r="L88" s="22">
        <f t="shared" si="4"/>
        <v>34</v>
      </c>
      <c r="M88" s="17">
        <v>33</v>
      </c>
      <c r="N88" s="17">
        <v>1</v>
      </c>
      <c r="O88" s="22">
        <f t="shared" si="5"/>
        <v>34</v>
      </c>
    </row>
    <row r="89" spans="1:15" ht="17.25" customHeight="1">
      <c r="A89" s="74">
        <v>22</v>
      </c>
      <c r="B89" s="681" t="s">
        <v>225</v>
      </c>
      <c r="C89" s="686">
        <v>48</v>
      </c>
      <c r="D89" s="684">
        <v>48</v>
      </c>
      <c r="E89" s="162">
        <f t="shared" si="2"/>
        <v>0</v>
      </c>
      <c r="F89" s="85">
        <f t="shared" si="3"/>
        <v>0</v>
      </c>
      <c r="G89" s="47"/>
      <c r="H89" s="47"/>
      <c r="I89" s="681" t="s">
        <v>225</v>
      </c>
      <c r="J89" s="17">
        <v>48</v>
      </c>
      <c r="K89" s="17">
        <v>3</v>
      </c>
      <c r="L89" s="22">
        <f t="shared" si="4"/>
        <v>51</v>
      </c>
      <c r="M89" s="17">
        <v>48</v>
      </c>
      <c r="N89" s="17">
        <v>2</v>
      </c>
      <c r="O89" s="22">
        <f t="shared" si="5"/>
        <v>50</v>
      </c>
    </row>
    <row r="90" spans="1:15" ht="17.25" customHeight="1">
      <c r="A90" s="74">
        <v>23</v>
      </c>
      <c r="B90" s="681" t="s">
        <v>226</v>
      </c>
      <c r="C90" s="686">
        <v>37</v>
      </c>
      <c r="D90" s="684">
        <v>37</v>
      </c>
      <c r="E90" s="162">
        <f t="shared" si="2"/>
        <v>0</v>
      </c>
      <c r="F90" s="85">
        <f t="shared" si="3"/>
        <v>0</v>
      </c>
      <c r="G90" s="47"/>
      <c r="H90" s="47"/>
      <c r="I90" s="681" t="s">
        <v>226</v>
      </c>
      <c r="J90" s="17">
        <v>32</v>
      </c>
      <c r="K90" s="17">
        <v>8</v>
      </c>
      <c r="L90" s="22">
        <f t="shared" si="4"/>
        <v>40</v>
      </c>
      <c r="M90" s="17">
        <v>32</v>
      </c>
      <c r="N90" s="17">
        <v>4</v>
      </c>
      <c r="O90" s="22">
        <f t="shared" si="5"/>
        <v>36</v>
      </c>
    </row>
    <row r="91" spans="1:15" ht="18" customHeight="1" thickBot="1">
      <c r="A91" s="673" t="s">
        <v>18</v>
      </c>
      <c r="B91" s="88"/>
      <c r="C91" s="687">
        <f>SUM(C68:C90)</f>
        <v>1121</v>
      </c>
      <c r="D91" s="680">
        <f>SUM(D68:D90)</f>
        <v>1099</v>
      </c>
      <c r="E91" s="593">
        <f>C91-D91</f>
        <v>22</v>
      </c>
      <c r="F91" s="594">
        <f t="shared" si="3"/>
        <v>0.019625334522747548</v>
      </c>
      <c r="G91" s="47"/>
      <c r="H91" s="543"/>
      <c r="I91" s="174" t="s">
        <v>18</v>
      </c>
      <c r="J91" s="22">
        <f>SUM(J68:J90)</f>
        <v>1051</v>
      </c>
      <c r="K91" s="22">
        <f>SUM(K68:K90)</f>
        <v>121</v>
      </c>
      <c r="L91" s="22">
        <f>SUM(J91:K91)</f>
        <v>1172</v>
      </c>
      <c r="M91" s="22">
        <f>SUM(M68:M90)</f>
        <v>1048</v>
      </c>
      <c r="N91" s="22">
        <f>SUM(N68:N90)</f>
        <v>72</v>
      </c>
      <c r="O91" s="22">
        <f>SUM(M91:N91)</f>
        <v>1120</v>
      </c>
    </row>
    <row r="92" spans="1:8" ht="19.5" customHeight="1">
      <c r="A92" s="109"/>
      <c r="B92" s="38"/>
      <c r="C92" s="39"/>
      <c r="D92" s="37"/>
      <c r="E92" s="115"/>
      <c r="F92" s="40"/>
      <c r="G92" s="47"/>
      <c r="H92" s="47"/>
    </row>
    <row r="93" spans="1:8" ht="12.75" customHeight="1">
      <c r="A93" s="109"/>
      <c r="B93" s="37"/>
      <c r="C93" s="37"/>
      <c r="D93" s="37"/>
      <c r="E93" s="116"/>
      <c r="F93" s="26"/>
      <c r="G93" s="47"/>
      <c r="H93" s="47"/>
    </row>
    <row r="94" spans="1:8" ht="12" customHeight="1">
      <c r="A94" s="109"/>
      <c r="B94" s="37"/>
      <c r="C94" s="37"/>
      <c r="D94" s="37"/>
      <c r="E94" s="116"/>
      <c r="F94" s="26"/>
      <c r="G94" s="47"/>
      <c r="H94" s="47"/>
    </row>
    <row r="95" spans="1:8" ht="23.25" customHeight="1" thickBot="1">
      <c r="A95" s="875" t="s">
        <v>255</v>
      </c>
      <c r="B95" s="875"/>
      <c r="C95" s="875"/>
      <c r="D95" s="875"/>
      <c r="E95" s="875"/>
      <c r="F95" s="875"/>
      <c r="G95" s="875"/>
      <c r="H95" s="33"/>
    </row>
    <row r="96" spans="1:8" ht="64.5" customHeight="1">
      <c r="A96" s="80" t="s">
        <v>2</v>
      </c>
      <c r="B96" s="81" t="s">
        <v>62</v>
      </c>
      <c r="C96" s="81" t="s">
        <v>256</v>
      </c>
      <c r="D96" s="81" t="s">
        <v>92</v>
      </c>
      <c r="E96" s="82" t="s">
        <v>5</v>
      </c>
      <c r="F96" s="83" t="s">
        <v>6</v>
      </c>
      <c r="G96" s="47"/>
      <c r="H96" s="47"/>
    </row>
    <row r="97" spans="1:11" ht="15">
      <c r="A97" s="84">
        <v>1</v>
      </c>
      <c r="B97" s="60" t="s">
        <v>147</v>
      </c>
      <c r="C97" s="690">
        <v>2930</v>
      </c>
      <c r="D97" s="691">
        <v>2587</v>
      </c>
      <c r="E97" s="125">
        <f aca="true" t="shared" si="6" ref="E97:E120">D97-C97</f>
        <v>-343</v>
      </c>
      <c r="F97" s="510">
        <f>E97/C97</f>
        <v>-0.11706484641638225</v>
      </c>
      <c r="G97" s="47"/>
      <c r="H97" s="47"/>
      <c r="I97" s="25"/>
      <c r="K97" s="210"/>
    </row>
    <row r="98" spans="1:11" ht="15">
      <c r="A98" s="84">
        <v>2</v>
      </c>
      <c r="B98" s="60" t="s">
        <v>148</v>
      </c>
      <c r="C98" s="690">
        <v>5600</v>
      </c>
      <c r="D98" s="691">
        <v>4805</v>
      </c>
      <c r="E98" s="125">
        <f t="shared" si="6"/>
        <v>-795</v>
      </c>
      <c r="F98" s="510">
        <f aca="true" t="shared" si="7" ref="F98:F120">E98/C98</f>
        <v>-0.1419642857142857</v>
      </c>
      <c r="G98" s="47"/>
      <c r="H98" s="47"/>
      <c r="I98" s="25"/>
      <c r="K98" s="210"/>
    </row>
    <row r="99" spans="1:11" ht="15">
      <c r="A99" s="84">
        <v>3</v>
      </c>
      <c r="B99" s="60" t="s">
        <v>149</v>
      </c>
      <c r="C99" s="690">
        <v>8431</v>
      </c>
      <c r="D99" s="691">
        <v>8234</v>
      </c>
      <c r="E99" s="125">
        <f t="shared" si="6"/>
        <v>-197</v>
      </c>
      <c r="F99" s="510">
        <f t="shared" si="7"/>
        <v>-0.02336614873680465</v>
      </c>
      <c r="G99" s="47"/>
      <c r="H99" s="47"/>
      <c r="I99" s="25"/>
      <c r="K99" s="210"/>
    </row>
    <row r="100" spans="1:11" ht="15">
      <c r="A100" s="84">
        <v>4</v>
      </c>
      <c r="B100" s="60" t="s">
        <v>190</v>
      </c>
      <c r="C100" s="690">
        <v>6498</v>
      </c>
      <c r="D100" s="691">
        <v>5523</v>
      </c>
      <c r="E100" s="125">
        <f t="shared" si="6"/>
        <v>-975</v>
      </c>
      <c r="F100" s="510">
        <f t="shared" si="7"/>
        <v>-0.15004616805170823</v>
      </c>
      <c r="G100" s="47"/>
      <c r="H100" s="47"/>
      <c r="I100" s="25"/>
      <c r="K100" s="210"/>
    </row>
    <row r="101" spans="1:11" ht="15">
      <c r="A101" s="84">
        <v>5</v>
      </c>
      <c r="B101" s="60" t="s">
        <v>150</v>
      </c>
      <c r="C101" s="690">
        <v>3657</v>
      </c>
      <c r="D101" s="691">
        <v>2643</v>
      </c>
      <c r="E101" s="125">
        <f t="shared" si="6"/>
        <v>-1014</v>
      </c>
      <c r="F101" s="510">
        <f t="shared" si="7"/>
        <v>-0.27727645611156687</v>
      </c>
      <c r="G101" s="47"/>
      <c r="H101" s="47"/>
      <c r="I101" s="25"/>
      <c r="K101" s="210"/>
    </row>
    <row r="102" spans="1:11" ht="15">
      <c r="A102" s="84">
        <v>6</v>
      </c>
      <c r="B102" s="60" t="s">
        <v>191</v>
      </c>
      <c r="C102" s="690">
        <v>5633</v>
      </c>
      <c r="D102" s="691">
        <v>4156</v>
      </c>
      <c r="E102" s="125">
        <f t="shared" si="6"/>
        <v>-1477</v>
      </c>
      <c r="F102" s="510">
        <f t="shared" si="7"/>
        <v>-0.26220486419314754</v>
      </c>
      <c r="G102" s="47"/>
      <c r="H102" s="47"/>
      <c r="I102" s="25"/>
      <c r="K102" s="210"/>
    </row>
    <row r="103" spans="1:11" ht="15">
      <c r="A103" s="84">
        <v>7</v>
      </c>
      <c r="B103" s="60" t="s">
        <v>151</v>
      </c>
      <c r="C103" s="690">
        <v>2252</v>
      </c>
      <c r="D103" s="691">
        <v>1893</v>
      </c>
      <c r="E103" s="125">
        <f t="shared" si="6"/>
        <v>-359</v>
      </c>
      <c r="F103" s="510">
        <f t="shared" si="7"/>
        <v>-0.1594138543516874</v>
      </c>
      <c r="G103" s="47"/>
      <c r="H103" s="47"/>
      <c r="I103" s="25"/>
      <c r="K103" s="210"/>
    </row>
    <row r="104" spans="1:11" ht="15">
      <c r="A104" s="84">
        <v>8</v>
      </c>
      <c r="B104" s="60" t="s">
        <v>152</v>
      </c>
      <c r="C104" s="690">
        <v>8600</v>
      </c>
      <c r="D104" s="691">
        <v>7400</v>
      </c>
      <c r="E104" s="125">
        <f t="shared" si="6"/>
        <v>-1200</v>
      </c>
      <c r="F104" s="510">
        <f t="shared" si="7"/>
        <v>-0.13953488372093023</v>
      </c>
      <c r="G104" s="47"/>
      <c r="H104" s="47"/>
      <c r="I104" s="25"/>
      <c r="K104" s="210"/>
    </row>
    <row r="105" spans="1:11" ht="15">
      <c r="A105" s="84">
        <v>9</v>
      </c>
      <c r="B105" s="60" t="s">
        <v>153</v>
      </c>
      <c r="C105" s="690">
        <v>3835</v>
      </c>
      <c r="D105" s="691">
        <v>3426</v>
      </c>
      <c r="E105" s="125">
        <f t="shared" si="6"/>
        <v>-409</v>
      </c>
      <c r="F105" s="510">
        <f t="shared" si="7"/>
        <v>-0.10664928292046937</v>
      </c>
      <c r="G105" s="47"/>
      <c r="H105" s="47"/>
      <c r="I105" s="25"/>
      <c r="K105" s="210"/>
    </row>
    <row r="106" spans="1:11" ht="15">
      <c r="A106" s="84">
        <v>10</v>
      </c>
      <c r="B106" s="60" t="s">
        <v>154</v>
      </c>
      <c r="C106" s="690">
        <v>6112</v>
      </c>
      <c r="D106" s="691">
        <v>5884</v>
      </c>
      <c r="E106" s="125">
        <f t="shared" si="6"/>
        <v>-228</v>
      </c>
      <c r="F106" s="510">
        <f t="shared" si="7"/>
        <v>-0.037303664921465966</v>
      </c>
      <c r="G106" s="47"/>
      <c r="H106" s="47"/>
      <c r="I106" s="25"/>
      <c r="K106" s="210"/>
    </row>
    <row r="107" spans="1:11" ht="15">
      <c r="A107" s="84">
        <v>11</v>
      </c>
      <c r="B107" s="60" t="s">
        <v>155</v>
      </c>
      <c r="C107" s="690">
        <v>2445</v>
      </c>
      <c r="D107" s="691">
        <v>2218</v>
      </c>
      <c r="E107" s="125">
        <f t="shared" si="6"/>
        <v>-227</v>
      </c>
      <c r="F107" s="510">
        <f t="shared" si="7"/>
        <v>-0.09284253578732106</v>
      </c>
      <c r="G107" s="47"/>
      <c r="H107" s="47"/>
      <c r="I107" s="25"/>
      <c r="K107" s="210"/>
    </row>
    <row r="108" spans="1:11" ht="15">
      <c r="A108" s="84">
        <v>12</v>
      </c>
      <c r="B108" s="60" t="s">
        <v>192</v>
      </c>
      <c r="C108" s="690">
        <v>1948</v>
      </c>
      <c r="D108" s="691">
        <v>1559</v>
      </c>
      <c r="E108" s="125">
        <f t="shared" si="6"/>
        <v>-389</v>
      </c>
      <c r="F108" s="510">
        <f t="shared" si="7"/>
        <v>-0.19969199178644764</v>
      </c>
      <c r="G108" s="47"/>
      <c r="H108" s="47"/>
      <c r="I108" s="25"/>
      <c r="K108" s="210"/>
    </row>
    <row r="109" spans="1:11" ht="15">
      <c r="A109" s="84">
        <v>13</v>
      </c>
      <c r="B109" s="60" t="s">
        <v>156</v>
      </c>
      <c r="C109" s="690">
        <v>4675</v>
      </c>
      <c r="D109" s="691">
        <v>4424</v>
      </c>
      <c r="E109" s="125">
        <f t="shared" si="6"/>
        <v>-251</v>
      </c>
      <c r="F109" s="510">
        <f t="shared" si="7"/>
        <v>-0.05368983957219251</v>
      </c>
      <c r="G109" s="47"/>
      <c r="H109" s="47"/>
      <c r="I109" s="25"/>
      <c r="K109" s="210"/>
    </row>
    <row r="110" spans="1:11" ht="15">
      <c r="A110" s="84">
        <v>14</v>
      </c>
      <c r="B110" s="60" t="s">
        <v>157</v>
      </c>
      <c r="C110" s="690">
        <v>538</v>
      </c>
      <c r="D110" s="691">
        <v>536</v>
      </c>
      <c r="E110" s="125">
        <f t="shared" si="6"/>
        <v>-2</v>
      </c>
      <c r="F110" s="510">
        <f t="shared" si="7"/>
        <v>-0.0037174721189591076</v>
      </c>
      <c r="G110" s="47"/>
      <c r="H110" s="47"/>
      <c r="I110" s="25"/>
      <c r="K110" s="210"/>
    </row>
    <row r="111" spans="1:11" ht="15">
      <c r="A111" s="84">
        <v>15</v>
      </c>
      <c r="B111" s="60" t="s">
        <v>158</v>
      </c>
      <c r="C111" s="690">
        <v>3911</v>
      </c>
      <c r="D111" s="691">
        <v>3461</v>
      </c>
      <c r="E111" s="125">
        <f t="shared" si="6"/>
        <v>-450</v>
      </c>
      <c r="F111" s="510">
        <f t="shared" si="7"/>
        <v>-0.1150600869342879</v>
      </c>
      <c r="G111" s="47"/>
      <c r="H111" s="47"/>
      <c r="I111" s="25"/>
      <c r="K111" s="210"/>
    </row>
    <row r="112" spans="1:11" ht="15">
      <c r="A112" s="84">
        <v>16</v>
      </c>
      <c r="B112" s="60" t="s">
        <v>193</v>
      </c>
      <c r="C112" s="690">
        <v>6870</v>
      </c>
      <c r="D112" s="691">
        <v>5820</v>
      </c>
      <c r="E112" s="125">
        <f t="shared" si="6"/>
        <v>-1050</v>
      </c>
      <c r="F112" s="510">
        <f t="shared" si="7"/>
        <v>-0.15283842794759825</v>
      </c>
      <c r="G112" s="47"/>
      <c r="H112" s="47"/>
      <c r="I112" s="25"/>
      <c r="K112" s="210"/>
    </row>
    <row r="113" spans="1:11" ht="15">
      <c r="A113" s="84">
        <v>17</v>
      </c>
      <c r="B113" s="60" t="s">
        <v>159</v>
      </c>
      <c r="C113" s="690">
        <v>1727</v>
      </c>
      <c r="D113" s="691">
        <v>1501</v>
      </c>
      <c r="E113" s="125">
        <f t="shared" si="6"/>
        <v>-226</v>
      </c>
      <c r="F113" s="510">
        <f t="shared" si="7"/>
        <v>-0.13086276780544295</v>
      </c>
      <c r="G113" s="47"/>
      <c r="H113" s="47"/>
      <c r="I113" s="25"/>
      <c r="K113" s="210"/>
    </row>
    <row r="114" spans="1:11" ht="15">
      <c r="A114" s="84">
        <v>18</v>
      </c>
      <c r="B114" s="60" t="s">
        <v>160</v>
      </c>
      <c r="C114" s="690">
        <v>13125</v>
      </c>
      <c r="D114" s="691">
        <v>11716</v>
      </c>
      <c r="E114" s="125">
        <f t="shared" si="6"/>
        <v>-1409</v>
      </c>
      <c r="F114" s="510">
        <f t="shared" si="7"/>
        <v>-0.10735238095238095</v>
      </c>
      <c r="G114" s="47"/>
      <c r="H114" s="47"/>
      <c r="I114" s="25"/>
      <c r="K114" s="210"/>
    </row>
    <row r="115" spans="1:11" ht="15">
      <c r="A115" s="84">
        <v>19</v>
      </c>
      <c r="B115" s="60" t="s">
        <v>161</v>
      </c>
      <c r="C115" s="690">
        <v>3799</v>
      </c>
      <c r="D115" s="691">
        <v>3410</v>
      </c>
      <c r="E115" s="125">
        <f t="shared" si="6"/>
        <v>-389</v>
      </c>
      <c r="F115" s="510">
        <f t="shared" si="7"/>
        <v>-0.10239536720189524</v>
      </c>
      <c r="G115" s="47"/>
      <c r="H115" s="47"/>
      <c r="I115" s="25"/>
      <c r="K115" s="210"/>
    </row>
    <row r="116" spans="1:11" ht="15">
      <c r="A116" s="84">
        <v>20</v>
      </c>
      <c r="B116" s="481" t="s">
        <v>175</v>
      </c>
      <c r="C116" s="690">
        <v>6762</v>
      </c>
      <c r="D116" s="691">
        <v>4173</v>
      </c>
      <c r="E116" s="125">
        <f t="shared" si="6"/>
        <v>-2589</v>
      </c>
      <c r="F116" s="510">
        <f t="shared" si="7"/>
        <v>-0.3828748890860692</v>
      </c>
      <c r="G116" s="48"/>
      <c r="H116" s="48"/>
      <c r="I116" s="25"/>
      <c r="K116" s="210"/>
    </row>
    <row r="117" spans="1:11" ht="15">
      <c r="A117" s="97">
        <v>21</v>
      </c>
      <c r="B117" s="481" t="s">
        <v>224</v>
      </c>
      <c r="C117" s="692">
        <v>8761</v>
      </c>
      <c r="D117" s="693">
        <v>8626</v>
      </c>
      <c r="E117" s="125">
        <f t="shared" si="6"/>
        <v>-135</v>
      </c>
      <c r="F117" s="510">
        <f t="shared" si="7"/>
        <v>-0.015409199863029334</v>
      </c>
      <c r="G117" s="48"/>
      <c r="H117" s="48"/>
      <c r="I117" s="25"/>
      <c r="K117" s="210"/>
    </row>
    <row r="118" spans="1:11" ht="15">
      <c r="A118" s="97">
        <v>22</v>
      </c>
      <c r="B118" s="481" t="s">
        <v>225</v>
      </c>
      <c r="C118" s="692">
        <v>3780</v>
      </c>
      <c r="D118" s="693">
        <v>3608</v>
      </c>
      <c r="E118" s="125">
        <f t="shared" si="6"/>
        <v>-172</v>
      </c>
      <c r="F118" s="510">
        <f t="shared" si="7"/>
        <v>-0.0455026455026455</v>
      </c>
      <c r="G118" s="48"/>
      <c r="H118" s="48"/>
      <c r="I118" s="25"/>
      <c r="K118" s="210"/>
    </row>
    <row r="119" spans="1:11" ht="15">
      <c r="A119" s="97">
        <v>23</v>
      </c>
      <c r="B119" s="481" t="s">
        <v>226</v>
      </c>
      <c r="C119" s="692">
        <v>3116</v>
      </c>
      <c r="D119" s="693">
        <v>2769</v>
      </c>
      <c r="E119" s="125">
        <f t="shared" si="6"/>
        <v>-347</v>
      </c>
      <c r="F119" s="510">
        <f t="shared" si="7"/>
        <v>-0.1113607188703466</v>
      </c>
      <c r="G119" s="48"/>
      <c r="H119" s="48"/>
      <c r="I119" s="25"/>
      <c r="K119" s="210"/>
    </row>
    <row r="120" spans="1:11" ht="15.75" thickBot="1">
      <c r="A120" s="122"/>
      <c r="B120" s="86" t="s">
        <v>18</v>
      </c>
      <c r="C120" s="680">
        <f>SUM(C97:C119)</f>
        <v>115005</v>
      </c>
      <c r="D120" s="694">
        <f>SUM(D97:D119)</f>
        <v>100372</v>
      </c>
      <c r="E120" s="660">
        <f t="shared" si="6"/>
        <v>-14633</v>
      </c>
      <c r="F120" s="661">
        <f t="shared" si="7"/>
        <v>-0.1272379461762532</v>
      </c>
      <c r="G120" s="48"/>
      <c r="H120" s="48"/>
      <c r="I120" s="25"/>
      <c r="K120" s="210"/>
    </row>
    <row r="121" spans="1:11" ht="15.75">
      <c r="A121" s="109"/>
      <c r="B121" s="38"/>
      <c r="C121" s="555"/>
      <c r="D121" s="555"/>
      <c r="E121" s="556"/>
      <c r="F121" s="557"/>
      <c r="G121" s="48"/>
      <c r="H121" s="48"/>
      <c r="I121" s="25"/>
      <c r="K121" s="210"/>
    </row>
    <row r="122" spans="1:8" ht="15">
      <c r="A122" s="109"/>
      <c r="B122" s="38"/>
      <c r="C122" s="223"/>
      <c r="D122" s="224"/>
      <c r="E122" s="225"/>
      <c r="F122" s="238"/>
      <c r="G122" s="48"/>
      <c r="H122" s="48"/>
    </row>
    <row r="123" spans="1:8" ht="23.25" customHeight="1" thickBot="1">
      <c r="A123" s="875" t="s">
        <v>257</v>
      </c>
      <c r="B123" s="875"/>
      <c r="C123" s="875"/>
      <c r="D123" s="875"/>
      <c r="E123" s="875"/>
      <c r="F123" s="875"/>
      <c r="G123" s="875"/>
      <c r="H123" s="33"/>
    </row>
    <row r="124" spans="1:8" ht="64.5" customHeight="1">
      <c r="A124" s="80" t="s">
        <v>2</v>
      </c>
      <c r="B124" s="81" t="s">
        <v>62</v>
      </c>
      <c r="C124" s="81" t="s">
        <v>256</v>
      </c>
      <c r="D124" s="81" t="s">
        <v>92</v>
      </c>
      <c r="E124" s="82" t="s">
        <v>5</v>
      </c>
      <c r="F124" s="83" t="s">
        <v>6</v>
      </c>
      <c r="G124" s="47"/>
      <c r="H124" s="47"/>
    </row>
    <row r="125" spans="1:11" ht="15">
      <c r="A125" s="87">
        <v>1</v>
      </c>
      <c r="B125" s="60" t="s">
        <v>147</v>
      </c>
      <c r="C125" s="695">
        <v>1040</v>
      </c>
      <c r="D125" s="689">
        <v>1026</v>
      </c>
      <c r="E125" s="163">
        <f>D125-C125</f>
        <v>-14</v>
      </c>
      <c r="F125" s="510">
        <f>E125/C125</f>
        <v>-0.013461538461538462</v>
      </c>
      <c r="G125" s="47"/>
      <c r="H125" s="47"/>
      <c r="I125" s="25"/>
      <c r="K125" s="210"/>
    </row>
    <row r="126" spans="1:11" ht="15">
      <c r="A126" s="87">
        <v>2</v>
      </c>
      <c r="B126" s="60" t="s">
        <v>148</v>
      </c>
      <c r="C126" s="695">
        <v>3050</v>
      </c>
      <c r="D126" s="689">
        <v>2747</v>
      </c>
      <c r="E126" s="163">
        <f aca="true" t="shared" si="8" ref="E126:E148">D126-C126</f>
        <v>-303</v>
      </c>
      <c r="F126" s="510">
        <f aca="true" t="shared" si="9" ref="F126:F148">E126/C126</f>
        <v>-0.09934426229508196</v>
      </c>
      <c r="G126" s="47"/>
      <c r="H126" s="47"/>
      <c r="I126" s="25"/>
      <c r="K126" s="210"/>
    </row>
    <row r="127" spans="1:11" ht="15">
      <c r="A127" s="87">
        <v>3</v>
      </c>
      <c r="B127" s="60" t="s">
        <v>149</v>
      </c>
      <c r="C127" s="695">
        <v>3051</v>
      </c>
      <c r="D127" s="689">
        <v>2815</v>
      </c>
      <c r="E127" s="163">
        <f t="shared" si="8"/>
        <v>-236</v>
      </c>
      <c r="F127" s="510">
        <f t="shared" si="9"/>
        <v>-0.077351687971157</v>
      </c>
      <c r="G127" s="47"/>
      <c r="H127" s="47"/>
      <c r="I127" s="25"/>
      <c r="K127" s="210"/>
    </row>
    <row r="128" spans="1:11" ht="15">
      <c r="A128" s="87">
        <v>4</v>
      </c>
      <c r="B128" s="60" t="s">
        <v>190</v>
      </c>
      <c r="C128" s="695">
        <v>3507</v>
      </c>
      <c r="D128" s="689">
        <v>3060</v>
      </c>
      <c r="E128" s="163">
        <f t="shared" si="8"/>
        <v>-447</v>
      </c>
      <c r="F128" s="510">
        <f t="shared" si="9"/>
        <v>-0.12745936698032506</v>
      </c>
      <c r="G128" s="47"/>
      <c r="H128" s="47"/>
      <c r="I128" s="25"/>
      <c r="K128" s="210"/>
    </row>
    <row r="129" spans="1:11" ht="15">
      <c r="A129" s="87">
        <v>5</v>
      </c>
      <c r="B129" s="60" t="s">
        <v>150</v>
      </c>
      <c r="C129" s="695">
        <v>1021</v>
      </c>
      <c r="D129" s="689">
        <v>888</v>
      </c>
      <c r="E129" s="163">
        <f t="shared" si="8"/>
        <v>-133</v>
      </c>
      <c r="F129" s="510">
        <f t="shared" si="9"/>
        <v>-0.13026444662095985</v>
      </c>
      <c r="G129" s="47"/>
      <c r="H129" s="47"/>
      <c r="I129" s="25"/>
      <c r="K129" s="210"/>
    </row>
    <row r="130" spans="1:11" ht="15">
      <c r="A130" s="87">
        <v>6</v>
      </c>
      <c r="B130" s="60" t="s">
        <v>191</v>
      </c>
      <c r="C130" s="695">
        <v>2130</v>
      </c>
      <c r="D130" s="689">
        <v>1873</v>
      </c>
      <c r="E130" s="163">
        <f t="shared" si="8"/>
        <v>-257</v>
      </c>
      <c r="F130" s="510">
        <f t="shared" si="9"/>
        <v>-0.12065727699530517</v>
      </c>
      <c r="G130" s="47"/>
      <c r="H130" s="47"/>
      <c r="I130" s="25"/>
      <c r="K130" s="210"/>
    </row>
    <row r="131" spans="1:11" ht="15">
      <c r="A131" s="87">
        <v>7</v>
      </c>
      <c r="B131" s="60" t="s">
        <v>151</v>
      </c>
      <c r="C131" s="695">
        <v>1290</v>
      </c>
      <c r="D131" s="689">
        <v>1472</v>
      </c>
      <c r="E131" s="163">
        <f t="shared" si="8"/>
        <v>182</v>
      </c>
      <c r="F131" s="510">
        <f t="shared" si="9"/>
        <v>0.14108527131782947</v>
      </c>
      <c r="G131" s="47"/>
      <c r="H131" s="47"/>
      <c r="I131" s="25"/>
      <c r="K131" s="210"/>
    </row>
    <row r="132" spans="1:11" ht="15">
      <c r="A132" s="87">
        <v>8</v>
      </c>
      <c r="B132" s="60" t="s">
        <v>152</v>
      </c>
      <c r="C132" s="695">
        <v>4400</v>
      </c>
      <c r="D132" s="689">
        <v>4100</v>
      </c>
      <c r="E132" s="163">
        <f t="shared" si="8"/>
        <v>-300</v>
      </c>
      <c r="F132" s="510">
        <f t="shared" si="9"/>
        <v>-0.06818181818181818</v>
      </c>
      <c r="G132" s="47"/>
      <c r="H132" s="47"/>
      <c r="I132" s="25"/>
      <c r="K132" s="210"/>
    </row>
    <row r="133" spans="1:11" ht="15">
      <c r="A133" s="87">
        <v>9</v>
      </c>
      <c r="B133" s="60" t="s">
        <v>153</v>
      </c>
      <c r="C133" s="695">
        <v>3459</v>
      </c>
      <c r="D133" s="689">
        <v>1525</v>
      </c>
      <c r="E133" s="163">
        <f t="shared" si="8"/>
        <v>-1934</v>
      </c>
      <c r="F133" s="510">
        <f t="shared" si="9"/>
        <v>-0.5591211332755132</v>
      </c>
      <c r="G133" s="47"/>
      <c r="H133" s="47"/>
      <c r="I133" s="25"/>
      <c r="K133" s="210"/>
    </row>
    <row r="134" spans="1:11" ht="15">
      <c r="A134" s="87">
        <v>10</v>
      </c>
      <c r="B134" s="60" t="s">
        <v>154</v>
      </c>
      <c r="C134" s="695">
        <v>3397</v>
      </c>
      <c r="D134" s="689">
        <v>3471</v>
      </c>
      <c r="E134" s="163">
        <f t="shared" si="8"/>
        <v>74</v>
      </c>
      <c r="F134" s="510">
        <f t="shared" si="9"/>
        <v>0.02178392699440683</v>
      </c>
      <c r="G134" s="47"/>
      <c r="H134" s="47"/>
      <c r="I134" s="25"/>
      <c r="K134" s="210"/>
    </row>
    <row r="135" spans="1:11" ht="15">
      <c r="A135" s="87">
        <v>11</v>
      </c>
      <c r="B135" s="60" t="s">
        <v>155</v>
      </c>
      <c r="C135" s="695">
        <v>1474</v>
      </c>
      <c r="D135" s="689">
        <v>1581</v>
      </c>
      <c r="E135" s="163">
        <f t="shared" si="8"/>
        <v>107</v>
      </c>
      <c r="F135" s="510">
        <f t="shared" si="9"/>
        <v>0.07259158751696065</v>
      </c>
      <c r="G135" s="47"/>
      <c r="H135" s="47"/>
      <c r="I135" s="25"/>
      <c r="K135" s="210"/>
    </row>
    <row r="136" spans="1:11" ht="15">
      <c r="A136" s="87">
        <v>12</v>
      </c>
      <c r="B136" s="60" t="s">
        <v>192</v>
      </c>
      <c r="C136" s="695">
        <v>1085</v>
      </c>
      <c r="D136" s="689">
        <v>945</v>
      </c>
      <c r="E136" s="163">
        <f t="shared" si="8"/>
        <v>-140</v>
      </c>
      <c r="F136" s="510">
        <f t="shared" si="9"/>
        <v>-0.12903225806451613</v>
      </c>
      <c r="G136" s="47"/>
      <c r="H136" s="47"/>
      <c r="I136" s="25"/>
      <c r="K136" s="210"/>
    </row>
    <row r="137" spans="1:11" ht="15">
      <c r="A137" s="87">
        <v>13</v>
      </c>
      <c r="B137" s="60" t="s">
        <v>156</v>
      </c>
      <c r="C137" s="695">
        <v>2420</v>
      </c>
      <c r="D137" s="689">
        <v>2279</v>
      </c>
      <c r="E137" s="163">
        <f t="shared" si="8"/>
        <v>-141</v>
      </c>
      <c r="F137" s="510">
        <f t="shared" si="9"/>
        <v>-0.05826446280991736</v>
      </c>
      <c r="G137" s="47"/>
      <c r="H137" s="47"/>
      <c r="I137" s="25"/>
      <c r="K137" s="210"/>
    </row>
    <row r="138" spans="1:11" ht="15">
      <c r="A138" s="87">
        <v>14</v>
      </c>
      <c r="B138" s="60" t="s">
        <v>157</v>
      </c>
      <c r="C138" s="695">
        <v>228</v>
      </c>
      <c r="D138" s="689">
        <v>208</v>
      </c>
      <c r="E138" s="163">
        <f t="shared" si="8"/>
        <v>-20</v>
      </c>
      <c r="F138" s="510">
        <f t="shared" si="9"/>
        <v>-0.08771929824561403</v>
      </c>
      <c r="G138" s="47"/>
      <c r="H138" s="47"/>
      <c r="I138" s="25"/>
      <c r="K138" s="210"/>
    </row>
    <row r="139" spans="1:11" ht="15">
      <c r="A139" s="87">
        <v>15</v>
      </c>
      <c r="B139" s="60" t="s">
        <v>158</v>
      </c>
      <c r="C139" s="695">
        <v>2399</v>
      </c>
      <c r="D139" s="689">
        <v>2158</v>
      </c>
      <c r="E139" s="163">
        <f t="shared" si="8"/>
        <v>-241</v>
      </c>
      <c r="F139" s="510">
        <f t="shared" si="9"/>
        <v>-0.10045852438516048</v>
      </c>
      <c r="G139" s="47"/>
      <c r="H139" s="47"/>
      <c r="I139" s="25"/>
      <c r="K139" s="210"/>
    </row>
    <row r="140" spans="1:11" ht="15">
      <c r="A140" s="87">
        <v>16</v>
      </c>
      <c r="B140" s="60" t="s">
        <v>193</v>
      </c>
      <c r="C140" s="695">
        <v>4125</v>
      </c>
      <c r="D140" s="689">
        <v>3432</v>
      </c>
      <c r="E140" s="163">
        <f t="shared" si="8"/>
        <v>-693</v>
      </c>
      <c r="F140" s="510">
        <f t="shared" si="9"/>
        <v>-0.168</v>
      </c>
      <c r="G140" s="47"/>
      <c r="H140" s="47"/>
      <c r="I140" s="25"/>
      <c r="K140" s="210"/>
    </row>
    <row r="141" spans="1:11" ht="15">
      <c r="A141" s="87">
        <v>17</v>
      </c>
      <c r="B141" s="60" t="s">
        <v>159</v>
      </c>
      <c r="C141" s="695">
        <v>812</v>
      </c>
      <c r="D141" s="689">
        <v>775</v>
      </c>
      <c r="E141" s="163">
        <f t="shared" si="8"/>
        <v>-37</v>
      </c>
      <c r="F141" s="510">
        <f t="shared" si="9"/>
        <v>-0.04556650246305419</v>
      </c>
      <c r="G141" s="47"/>
      <c r="H141" s="47"/>
      <c r="I141" s="25"/>
      <c r="K141" s="210"/>
    </row>
    <row r="142" spans="1:11" ht="15">
      <c r="A142" s="87">
        <v>18</v>
      </c>
      <c r="B142" s="60" t="s">
        <v>160</v>
      </c>
      <c r="C142" s="695">
        <v>7587</v>
      </c>
      <c r="D142" s="689">
        <v>6832</v>
      </c>
      <c r="E142" s="163">
        <f t="shared" si="8"/>
        <v>-755</v>
      </c>
      <c r="F142" s="510">
        <f t="shared" si="9"/>
        <v>-0.09951232371161196</v>
      </c>
      <c r="G142" s="47"/>
      <c r="H142" s="47"/>
      <c r="I142" s="25"/>
      <c r="K142" s="210"/>
    </row>
    <row r="143" spans="1:11" ht="15">
      <c r="A143" s="87">
        <v>19</v>
      </c>
      <c r="B143" s="60" t="s">
        <v>161</v>
      </c>
      <c r="C143" s="695">
        <v>2334</v>
      </c>
      <c r="D143" s="689">
        <v>2099</v>
      </c>
      <c r="E143" s="163">
        <f t="shared" si="8"/>
        <v>-235</v>
      </c>
      <c r="F143" s="510">
        <f t="shared" si="9"/>
        <v>-0.10068551842330763</v>
      </c>
      <c r="G143" s="47"/>
      <c r="H143" s="47"/>
      <c r="I143" s="25"/>
      <c r="K143" s="210"/>
    </row>
    <row r="144" spans="1:11" ht="15">
      <c r="A144" s="87">
        <v>20</v>
      </c>
      <c r="B144" s="481" t="s">
        <v>175</v>
      </c>
      <c r="C144" s="696">
        <v>3241</v>
      </c>
      <c r="D144" s="698">
        <v>2376</v>
      </c>
      <c r="E144" s="163">
        <f t="shared" si="8"/>
        <v>-865</v>
      </c>
      <c r="F144" s="510">
        <f t="shared" si="9"/>
        <v>-0.26689293427954336</v>
      </c>
      <c r="G144" s="47"/>
      <c r="H144" s="47"/>
      <c r="I144" s="25"/>
      <c r="K144" s="210"/>
    </row>
    <row r="145" spans="1:11" ht="15">
      <c r="A145" s="688">
        <v>21</v>
      </c>
      <c r="B145" s="481" t="s">
        <v>224</v>
      </c>
      <c r="C145" s="696">
        <v>5708</v>
      </c>
      <c r="D145" s="698">
        <v>5601</v>
      </c>
      <c r="E145" s="163">
        <f t="shared" si="8"/>
        <v>-107</v>
      </c>
      <c r="F145" s="510">
        <f t="shared" si="9"/>
        <v>-0.01874562018220042</v>
      </c>
      <c r="G145" s="47"/>
      <c r="H145" s="47"/>
      <c r="I145" s="25"/>
      <c r="K145" s="210"/>
    </row>
    <row r="146" spans="1:11" ht="15">
      <c r="A146" s="688">
        <v>22</v>
      </c>
      <c r="B146" s="481" t="s">
        <v>225</v>
      </c>
      <c r="C146" s="696">
        <v>647</v>
      </c>
      <c r="D146" s="698">
        <v>647</v>
      </c>
      <c r="E146" s="163">
        <f t="shared" si="8"/>
        <v>0</v>
      </c>
      <c r="F146" s="510">
        <f t="shared" si="9"/>
        <v>0</v>
      </c>
      <c r="G146" s="47"/>
      <c r="H146" s="47"/>
      <c r="I146" s="25"/>
      <c r="K146" s="210"/>
    </row>
    <row r="147" spans="1:11" ht="15">
      <c r="A147" s="688">
        <v>23</v>
      </c>
      <c r="B147" s="481" t="s">
        <v>226</v>
      </c>
      <c r="C147" s="696">
        <v>2046</v>
      </c>
      <c r="D147" s="698">
        <v>1921</v>
      </c>
      <c r="E147" s="163">
        <f t="shared" si="8"/>
        <v>-125</v>
      </c>
      <c r="F147" s="510">
        <f t="shared" si="9"/>
        <v>-0.06109481915933529</v>
      </c>
      <c r="G147" s="47"/>
      <c r="H147" s="47"/>
      <c r="I147" s="25"/>
      <c r="K147" s="210"/>
    </row>
    <row r="148" spans="1:11" ht="16.5" thickBot="1">
      <c r="A148" s="122"/>
      <c r="B148" s="86" t="s">
        <v>10</v>
      </c>
      <c r="C148" s="697">
        <f>SUM(C125:C147)</f>
        <v>60451</v>
      </c>
      <c r="D148" s="699">
        <f>SUM(D125:D147)</f>
        <v>53831</v>
      </c>
      <c r="E148" s="664">
        <f t="shared" si="8"/>
        <v>-6620</v>
      </c>
      <c r="F148" s="700">
        <f t="shared" si="9"/>
        <v>-0.10951018180013565</v>
      </c>
      <c r="G148" s="48"/>
      <c r="H148" s="48"/>
      <c r="I148" s="25"/>
      <c r="K148" s="210"/>
    </row>
    <row r="149" spans="1:8" ht="15">
      <c r="A149" s="109"/>
      <c r="B149" s="38"/>
      <c r="C149" s="223"/>
      <c r="D149" s="224"/>
      <c r="E149" s="225"/>
      <c r="F149" s="226"/>
      <c r="G149" s="48"/>
      <c r="H149" s="48"/>
    </row>
    <row r="150" spans="1:8" ht="15">
      <c r="A150" s="109"/>
      <c r="B150" s="38"/>
      <c r="C150" s="223"/>
      <c r="D150" s="224"/>
      <c r="E150" s="225"/>
      <c r="F150" s="226"/>
      <c r="G150" s="48"/>
      <c r="H150" s="48"/>
    </row>
    <row r="151" spans="1:8" ht="23.25" customHeight="1" thickBot="1">
      <c r="A151" s="875" t="s">
        <v>258</v>
      </c>
      <c r="B151" s="875"/>
      <c r="C151" s="875"/>
      <c r="D151" s="875"/>
      <c r="E151" s="875"/>
      <c r="F151" s="875"/>
      <c r="G151" s="875"/>
      <c r="H151" s="33"/>
    </row>
    <row r="152" spans="1:8" ht="64.5" customHeight="1">
      <c r="A152" s="80" t="s">
        <v>2</v>
      </c>
      <c r="B152" s="81" t="s">
        <v>62</v>
      </c>
      <c r="C152" s="81" t="s">
        <v>259</v>
      </c>
      <c r="D152" s="81" t="s">
        <v>92</v>
      </c>
      <c r="E152" s="82" t="s">
        <v>5</v>
      </c>
      <c r="F152" s="83" t="s">
        <v>6</v>
      </c>
      <c r="G152" s="47"/>
      <c r="H152" s="47"/>
    </row>
    <row r="153" spans="1:9" ht="15">
      <c r="A153" s="87">
        <v>1</v>
      </c>
      <c r="B153" s="60" t="s">
        <v>147</v>
      </c>
      <c r="C153" s="489">
        <v>2587</v>
      </c>
      <c r="D153" s="525">
        <v>2587</v>
      </c>
      <c r="E153" s="125">
        <f aca="true" t="shared" si="10" ref="E153:E176">D153-C153</f>
        <v>0</v>
      </c>
      <c r="F153" s="510">
        <f aca="true" t="shared" si="11" ref="F153:F176">E153/C153</f>
        <v>0</v>
      </c>
      <c r="G153" s="47"/>
      <c r="H153" s="47"/>
      <c r="I153" s="25"/>
    </row>
    <row r="154" spans="1:9" ht="15">
      <c r="A154" s="87">
        <v>2</v>
      </c>
      <c r="B154" s="60" t="s">
        <v>148</v>
      </c>
      <c r="C154" s="489">
        <v>4821</v>
      </c>
      <c r="D154" s="525">
        <v>4805</v>
      </c>
      <c r="E154" s="125">
        <f t="shared" si="10"/>
        <v>-16</v>
      </c>
      <c r="F154" s="510">
        <f t="shared" si="11"/>
        <v>-0.003318813524165111</v>
      </c>
      <c r="G154" s="47"/>
      <c r="H154" s="47"/>
      <c r="I154" s="25"/>
    </row>
    <row r="155" spans="1:9" ht="15">
      <c r="A155" s="87">
        <v>3</v>
      </c>
      <c r="B155" s="60" t="s">
        <v>149</v>
      </c>
      <c r="C155" s="489">
        <v>7788</v>
      </c>
      <c r="D155" s="525">
        <v>8234</v>
      </c>
      <c r="E155" s="125">
        <f t="shared" si="10"/>
        <v>446</v>
      </c>
      <c r="F155" s="510">
        <f t="shared" si="11"/>
        <v>0.05726759116589625</v>
      </c>
      <c r="G155" s="47"/>
      <c r="H155" s="47"/>
      <c r="I155" s="25"/>
    </row>
    <row r="156" spans="1:9" ht="15">
      <c r="A156" s="87">
        <v>4</v>
      </c>
      <c r="B156" s="60" t="s">
        <v>190</v>
      </c>
      <c r="C156" s="489">
        <v>5694</v>
      </c>
      <c r="D156" s="525">
        <v>5523</v>
      </c>
      <c r="E156" s="125">
        <f t="shared" si="10"/>
        <v>-171</v>
      </c>
      <c r="F156" s="510">
        <f t="shared" si="11"/>
        <v>-0.030031612223393046</v>
      </c>
      <c r="G156" s="47"/>
      <c r="H156" s="47"/>
      <c r="I156" s="25"/>
    </row>
    <row r="157" spans="1:9" ht="15">
      <c r="A157" s="87">
        <v>5</v>
      </c>
      <c r="B157" s="60" t="s">
        <v>150</v>
      </c>
      <c r="C157" s="489">
        <v>2812</v>
      </c>
      <c r="D157" s="525">
        <v>2643</v>
      </c>
      <c r="E157" s="125">
        <f t="shared" si="10"/>
        <v>-169</v>
      </c>
      <c r="F157" s="510">
        <f t="shared" si="11"/>
        <v>-0.060099573257467995</v>
      </c>
      <c r="G157" s="47"/>
      <c r="H157" s="47"/>
      <c r="I157" s="25"/>
    </row>
    <row r="158" spans="1:9" s="20" customFormat="1" ht="15">
      <c r="A158" s="619">
        <v>6</v>
      </c>
      <c r="B158" s="551" t="s">
        <v>191</v>
      </c>
      <c r="C158" s="489">
        <v>4165</v>
      </c>
      <c r="D158" s="525">
        <v>4155</v>
      </c>
      <c r="E158" s="620">
        <f t="shared" si="10"/>
        <v>-10</v>
      </c>
      <c r="F158" s="621">
        <f t="shared" si="11"/>
        <v>-0.0024009603841536613</v>
      </c>
      <c r="G158" s="622"/>
      <c r="H158" s="622"/>
      <c r="I158" s="24"/>
    </row>
    <row r="159" spans="1:9" ht="15">
      <c r="A159" s="87">
        <v>7</v>
      </c>
      <c r="B159" s="60" t="s">
        <v>151</v>
      </c>
      <c r="C159" s="489">
        <v>2288</v>
      </c>
      <c r="D159" s="525">
        <v>1893</v>
      </c>
      <c r="E159" s="125">
        <f t="shared" si="10"/>
        <v>-395</v>
      </c>
      <c r="F159" s="510">
        <f t="shared" si="11"/>
        <v>-0.17263986013986013</v>
      </c>
      <c r="G159" s="47"/>
      <c r="H159" s="47"/>
      <c r="I159" s="25"/>
    </row>
    <row r="160" spans="1:9" ht="15">
      <c r="A160" s="87">
        <v>8</v>
      </c>
      <c r="B160" s="60" t="s">
        <v>152</v>
      </c>
      <c r="C160" s="489">
        <v>7468</v>
      </c>
      <c r="D160" s="525">
        <v>7400</v>
      </c>
      <c r="E160" s="125">
        <f t="shared" si="10"/>
        <v>-68</v>
      </c>
      <c r="F160" s="510">
        <f t="shared" si="11"/>
        <v>-0.009105516871987145</v>
      </c>
      <c r="G160" s="47"/>
      <c r="H160" s="47"/>
      <c r="I160" s="25"/>
    </row>
    <row r="161" spans="1:9" ht="15">
      <c r="A161" s="87">
        <v>9</v>
      </c>
      <c r="B161" s="60" t="s">
        <v>153</v>
      </c>
      <c r="C161" s="489">
        <v>4778</v>
      </c>
      <c r="D161" s="525">
        <v>3426</v>
      </c>
      <c r="E161" s="125">
        <f t="shared" si="10"/>
        <v>-1352</v>
      </c>
      <c r="F161" s="510">
        <f t="shared" si="11"/>
        <v>-0.28296358308915864</v>
      </c>
      <c r="G161" s="47"/>
      <c r="H161" s="47"/>
      <c r="I161" s="25"/>
    </row>
    <row r="162" spans="1:9" ht="15">
      <c r="A162" s="87">
        <v>10</v>
      </c>
      <c r="B162" s="60" t="s">
        <v>154</v>
      </c>
      <c r="C162" s="489">
        <v>5943</v>
      </c>
      <c r="D162" s="525">
        <v>5884</v>
      </c>
      <c r="E162" s="125">
        <f t="shared" si="10"/>
        <v>-59</v>
      </c>
      <c r="F162" s="510">
        <f t="shared" si="11"/>
        <v>-0.009927645970048797</v>
      </c>
      <c r="G162" s="47"/>
      <c r="H162" s="47"/>
      <c r="I162" s="25"/>
    </row>
    <row r="163" spans="1:9" ht="15">
      <c r="A163" s="87">
        <v>11</v>
      </c>
      <c r="B163" s="60" t="s">
        <v>155</v>
      </c>
      <c r="C163" s="489">
        <v>2223</v>
      </c>
      <c r="D163" s="525">
        <v>2218</v>
      </c>
      <c r="E163" s="125">
        <f t="shared" si="10"/>
        <v>-5</v>
      </c>
      <c r="F163" s="510">
        <f t="shared" si="11"/>
        <v>-0.002249212775528565</v>
      </c>
      <c r="G163" s="47"/>
      <c r="H163" s="47"/>
      <c r="I163" s="25"/>
    </row>
    <row r="164" spans="1:9" s="20" customFormat="1" ht="15">
      <c r="A164" s="619">
        <v>12</v>
      </c>
      <c r="B164" s="551" t="s">
        <v>192</v>
      </c>
      <c r="C164" s="489">
        <v>1614</v>
      </c>
      <c r="D164" s="525">
        <v>1559</v>
      </c>
      <c r="E164" s="620">
        <f t="shared" si="10"/>
        <v>-55</v>
      </c>
      <c r="F164" s="621">
        <f t="shared" si="11"/>
        <v>-0.03407682775712516</v>
      </c>
      <c r="G164" s="622"/>
      <c r="H164" s="622"/>
      <c r="I164" s="24"/>
    </row>
    <row r="165" spans="1:9" ht="15">
      <c r="A165" s="87">
        <v>13</v>
      </c>
      <c r="B165" s="60" t="s">
        <v>227</v>
      </c>
      <c r="C165" s="489">
        <v>4288</v>
      </c>
      <c r="D165" s="525">
        <v>4424</v>
      </c>
      <c r="E165" s="125">
        <f t="shared" si="10"/>
        <v>136</v>
      </c>
      <c r="F165" s="510">
        <f t="shared" si="11"/>
        <v>0.03171641791044776</v>
      </c>
      <c r="G165" s="47"/>
      <c r="H165" s="47"/>
      <c r="I165" s="25"/>
    </row>
    <row r="166" spans="1:9" ht="15">
      <c r="A166" s="87">
        <v>14</v>
      </c>
      <c r="B166" s="60" t="s">
        <v>157</v>
      </c>
      <c r="C166" s="489">
        <v>548</v>
      </c>
      <c r="D166" s="525">
        <v>536</v>
      </c>
      <c r="E166" s="125">
        <f t="shared" si="10"/>
        <v>-12</v>
      </c>
      <c r="F166" s="510">
        <f t="shared" si="11"/>
        <v>-0.021897810218978103</v>
      </c>
      <c r="G166" s="47"/>
      <c r="H166" s="47"/>
      <c r="I166" s="25"/>
    </row>
    <row r="167" spans="1:9" ht="15">
      <c r="A167" s="87">
        <v>15</v>
      </c>
      <c r="B167" s="60" t="s">
        <v>158</v>
      </c>
      <c r="C167" s="489">
        <v>3632</v>
      </c>
      <c r="D167" s="525">
        <v>3461</v>
      </c>
      <c r="E167" s="125">
        <f t="shared" si="10"/>
        <v>-171</v>
      </c>
      <c r="F167" s="510">
        <f t="shared" si="11"/>
        <v>-0.047081497797356826</v>
      </c>
      <c r="G167" s="47"/>
      <c r="H167" s="47"/>
      <c r="I167" s="25"/>
    </row>
    <row r="168" spans="1:9" ht="15">
      <c r="A168" s="87">
        <v>16</v>
      </c>
      <c r="B168" s="60" t="s">
        <v>193</v>
      </c>
      <c r="C168" s="489">
        <v>7085</v>
      </c>
      <c r="D168" s="525">
        <v>5819</v>
      </c>
      <c r="E168" s="125">
        <f t="shared" si="10"/>
        <v>-1266</v>
      </c>
      <c r="F168" s="510">
        <f t="shared" si="11"/>
        <v>-0.17868736767819338</v>
      </c>
      <c r="G168" s="47"/>
      <c r="H168" s="47"/>
      <c r="I168" s="25"/>
    </row>
    <row r="169" spans="1:9" ht="15">
      <c r="A169" s="87">
        <v>17</v>
      </c>
      <c r="B169" s="60" t="s">
        <v>159</v>
      </c>
      <c r="C169" s="489">
        <v>1592</v>
      </c>
      <c r="D169" s="525">
        <v>1501</v>
      </c>
      <c r="E169" s="125">
        <f t="shared" si="10"/>
        <v>-91</v>
      </c>
      <c r="F169" s="510">
        <f t="shared" si="11"/>
        <v>-0.0571608040201005</v>
      </c>
      <c r="G169" s="47"/>
      <c r="H169" s="47"/>
      <c r="I169" s="25"/>
    </row>
    <row r="170" spans="1:9" ht="15">
      <c r="A170" s="87">
        <v>18</v>
      </c>
      <c r="B170" s="60" t="s">
        <v>160</v>
      </c>
      <c r="C170" s="489">
        <v>13355</v>
      </c>
      <c r="D170" s="525">
        <v>11716</v>
      </c>
      <c r="E170" s="125">
        <f t="shared" si="10"/>
        <v>-1639</v>
      </c>
      <c r="F170" s="510">
        <f t="shared" si="11"/>
        <v>-0.12272557094721079</v>
      </c>
      <c r="G170" s="47"/>
      <c r="H170" s="47"/>
      <c r="I170" s="25"/>
    </row>
    <row r="171" spans="1:9" ht="15">
      <c r="A171" s="87">
        <v>19</v>
      </c>
      <c r="B171" s="60" t="s">
        <v>161</v>
      </c>
      <c r="C171" s="489">
        <v>3797</v>
      </c>
      <c r="D171" s="525">
        <v>3410</v>
      </c>
      <c r="E171" s="125">
        <f t="shared" si="10"/>
        <v>-387</v>
      </c>
      <c r="F171" s="510">
        <f t="shared" si="11"/>
        <v>-0.10192257045035555</v>
      </c>
      <c r="G171" s="47"/>
      <c r="H171" s="47"/>
      <c r="I171" s="25"/>
    </row>
    <row r="172" spans="1:9" ht="15">
      <c r="A172" s="87">
        <v>20</v>
      </c>
      <c r="B172" s="481" t="s">
        <v>175</v>
      </c>
      <c r="C172" s="490">
        <v>6768</v>
      </c>
      <c r="D172" s="526">
        <v>4173</v>
      </c>
      <c r="E172" s="125">
        <f t="shared" si="10"/>
        <v>-2595</v>
      </c>
      <c r="F172" s="510">
        <f t="shared" si="11"/>
        <v>-0.38342198581560283</v>
      </c>
      <c r="G172" s="47"/>
      <c r="H172" s="47"/>
      <c r="I172" s="25"/>
    </row>
    <row r="173" spans="1:9" ht="15">
      <c r="A173" s="688">
        <v>21</v>
      </c>
      <c r="B173" s="481" t="s">
        <v>224</v>
      </c>
      <c r="C173" s="490">
        <v>8893</v>
      </c>
      <c r="D173" s="526">
        <v>8626</v>
      </c>
      <c r="E173" s="125">
        <f t="shared" si="10"/>
        <v>-267</v>
      </c>
      <c r="F173" s="510">
        <f t="shared" si="11"/>
        <v>-0.0300236140784887</v>
      </c>
      <c r="G173" s="47"/>
      <c r="H173" s="47"/>
      <c r="I173" s="25"/>
    </row>
    <row r="174" spans="1:9" ht="15">
      <c r="A174" s="688">
        <v>22</v>
      </c>
      <c r="B174" s="481" t="s">
        <v>225</v>
      </c>
      <c r="C174" s="490">
        <v>3862</v>
      </c>
      <c r="D174" s="526">
        <v>3608</v>
      </c>
      <c r="E174" s="125">
        <f t="shared" si="10"/>
        <v>-254</v>
      </c>
      <c r="F174" s="510">
        <f t="shared" si="11"/>
        <v>-0.06576903158984981</v>
      </c>
      <c r="G174" s="47"/>
      <c r="H174" s="47"/>
      <c r="I174" s="25"/>
    </row>
    <row r="175" spans="1:9" ht="15">
      <c r="A175" s="688">
        <v>23</v>
      </c>
      <c r="B175" s="481" t="s">
        <v>226</v>
      </c>
      <c r="C175" s="490">
        <v>2752</v>
      </c>
      <c r="D175" s="526">
        <v>2769</v>
      </c>
      <c r="E175" s="125">
        <f t="shared" si="10"/>
        <v>17</v>
      </c>
      <c r="F175" s="510">
        <f t="shared" si="11"/>
        <v>0.0061773255813953485</v>
      </c>
      <c r="G175" s="47"/>
      <c r="H175" s="47"/>
      <c r="I175" s="25"/>
    </row>
    <row r="176" spans="1:10" ht="16.5" thickBot="1">
      <c r="A176" s="122" t="s">
        <v>18</v>
      </c>
      <c r="B176" s="86"/>
      <c r="C176" s="491">
        <v>108753</v>
      </c>
      <c r="D176" s="491">
        <v>100370</v>
      </c>
      <c r="E176" s="662">
        <f t="shared" si="10"/>
        <v>-8383</v>
      </c>
      <c r="F176" s="663">
        <f t="shared" si="11"/>
        <v>-0.07708293104558035</v>
      </c>
      <c r="G176" s="48"/>
      <c r="H176" s="48"/>
      <c r="I176" s="25">
        <f>C176+C205</f>
        <v>167816</v>
      </c>
      <c r="J176" s="210"/>
    </row>
    <row r="177" spans="1:8" ht="15">
      <c r="A177" s="109"/>
      <c r="B177" s="38"/>
      <c r="C177" s="223"/>
      <c r="D177" s="224"/>
      <c r="E177" s="225"/>
      <c r="F177" s="226"/>
      <c r="G177" s="48"/>
      <c r="H177" s="48"/>
    </row>
    <row r="178" spans="1:8" ht="15" customHeight="1">
      <c r="A178" s="109"/>
      <c r="B178" s="38"/>
      <c r="C178" s="223"/>
      <c r="D178" s="224"/>
      <c r="E178" s="225"/>
      <c r="F178" s="226"/>
      <c r="G178" s="48"/>
      <c r="H178" s="48"/>
    </row>
    <row r="179" spans="1:8" ht="15">
      <c r="A179" s="109"/>
      <c r="B179" s="38"/>
      <c r="C179" s="223"/>
      <c r="D179" s="224"/>
      <c r="E179" s="225"/>
      <c r="F179" s="226"/>
      <c r="G179" s="48"/>
      <c r="H179" s="48"/>
    </row>
    <row r="180" spans="1:8" ht="23.25" customHeight="1" thickBot="1">
      <c r="A180" s="875" t="s">
        <v>260</v>
      </c>
      <c r="B180" s="875"/>
      <c r="C180" s="875"/>
      <c r="D180" s="875"/>
      <c r="E180" s="875"/>
      <c r="F180" s="875"/>
      <c r="G180" s="875"/>
      <c r="H180" s="33"/>
    </row>
    <row r="181" spans="1:8" ht="64.5" customHeight="1">
      <c r="A181" s="80" t="s">
        <v>2</v>
      </c>
      <c r="B181" s="81" t="s">
        <v>62</v>
      </c>
      <c r="C181" s="81" t="s">
        <v>259</v>
      </c>
      <c r="D181" s="81" t="s">
        <v>92</v>
      </c>
      <c r="E181" s="82" t="s">
        <v>5</v>
      </c>
      <c r="F181" s="83" t="s">
        <v>6</v>
      </c>
      <c r="G181" s="47"/>
      <c r="H181" s="47"/>
    </row>
    <row r="182" spans="1:11" ht="15">
      <c r="A182" s="87">
        <v>1</v>
      </c>
      <c r="B182" s="60" t="s">
        <v>147</v>
      </c>
      <c r="C182" s="801">
        <v>1040</v>
      </c>
      <c r="D182" s="486">
        <v>1026</v>
      </c>
      <c r="E182" s="163">
        <f aca="true" t="shared" si="12" ref="E182:E205">D182-C182</f>
        <v>-14</v>
      </c>
      <c r="F182" s="510">
        <f aca="true" t="shared" si="13" ref="F182:F205">E182/C182</f>
        <v>-0.013461538461538462</v>
      </c>
      <c r="G182" s="47"/>
      <c r="H182" s="47"/>
      <c r="J182" s="25"/>
      <c r="K182" s="210"/>
    </row>
    <row r="183" spans="1:11" ht="15">
      <c r="A183" s="87">
        <v>2</v>
      </c>
      <c r="B183" s="60" t="s">
        <v>148</v>
      </c>
      <c r="C183" s="801">
        <v>2755</v>
      </c>
      <c r="D183" s="486">
        <v>2747</v>
      </c>
      <c r="E183" s="163">
        <f t="shared" si="12"/>
        <v>-8</v>
      </c>
      <c r="F183" s="510">
        <f t="shared" si="13"/>
        <v>-0.0029038112522686023</v>
      </c>
      <c r="G183" s="47"/>
      <c r="H183" s="47"/>
      <c r="J183" s="25"/>
      <c r="K183" s="210"/>
    </row>
    <row r="184" spans="1:11" ht="15">
      <c r="A184" s="87">
        <v>3</v>
      </c>
      <c r="B184" s="60" t="s">
        <v>149</v>
      </c>
      <c r="C184" s="801">
        <v>2846</v>
      </c>
      <c r="D184" s="486">
        <v>2815</v>
      </c>
      <c r="E184" s="163">
        <f t="shared" si="12"/>
        <v>-31</v>
      </c>
      <c r="F184" s="510">
        <f t="shared" si="13"/>
        <v>-0.01089248067463106</v>
      </c>
      <c r="G184" s="47"/>
      <c r="H184" s="47"/>
      <c r="J184" s="25"/>
      <c r="K184" s="210"/>
    </row>
    <row r="185" spans="1:11" ht="15">
      <c r="A185" s="87">
        <v>4</v>
      </c>
      <c r="B185" s="60" t="s">
        <v>190</v>
      </c>
      <c r="C185" s="801">
        <v>3156</v>
      </c>
      <c r="D185" s="486">
        <v>3060</v>
      </c>
      <c r="E185" s="163">
        <f t="shared" si="12"/>
        <v>-96</v>
      </c>
      <c r="F185" s="510">
        <f t="shared" si="13"/>
        <v>-0.030418250950570342</v>
      </c>
      <c r="G185" s="47"/>
      <c r="H185" s="47"/>
      <c r="I185" s="210"/>
      <c r="J185" s="25"/>
      <c r="K185" s="210"/>
    </row>
    <row r="186" spans="1:11" ht="15">
      <c r="A186" s="87">
        <v>5</v>
      </c>
      <c r="B186" s="60" t="s">
        <v>150</v>
      </c>
      <c r="C186" s="801">
        <v>1006</v>
      </c>
      <c r="D186" s="486">
        <v>887</v>
      </c>
      <c r="E186" s="163">
        <f t="shared" si="12"/>
        <v>-119</v>
      </c>
      <c r="F186" s="510">
        <f t="shared" si="13"/>
        <v>-0.11829025844930417</v>
      </c>
      <c r="G186" s="47"/>
      <c r="H186" s="47"/>
      <c r="I186" s="210"/>
      <c r="J186" s="25"/>
      <c r="K186" s="210"/>
    </row>
    <row r="187" spans="1:11" s="20" customFormat="1" ht="15">
      <c r="A187" s="619">
        <v>6</v>
      </c>
      <c r="B187" s="551" t="s">
        <v>191</v>
      </c>
      <c r="C187" s="801">
        <v>1892</v>
      </c>
      <c r="D187" s="486">
        <v>1873</v>
      </c>
      <c r="E187" s="623">
        <f t="shared" si="12"/>
        <v>-19</v>
      </c>
      <c r="F187" s="621">
        <f t="shared" si="13"/>
        <v>-0.01004228329809725</v>
      </c>
      <c r="G187" s="622"/>
      <c r="H187" s="622"/>
      <c r="I187" s="624"/>
      <c r="J187" s="24"/>
      <c r="K187" s="624"/>
    </row>
    <row r="188" spans="1:11" ht="15">
      <c r="A188" s="87">
        <v>7</v>
      </c>
      <c r="B188" s="60" t="s">
        <v>151</v>
      </c>
      <c r="C188" s="801">
        <v>1566</v>
      </c>
      <c r="D188" s="486">
        <v>1472</v>
      </c>
      <c r="E188" s="163">
        <f t="shared" si="12"/>
        <v>-94</v>
      </c>
      <c r="F188" s="510">
        <f t="shared" si="13"/>
        <v>-0.06002554278416347</v>
      </c>
      <c r="G188" s="47"/>
      <c r="H188" s="47"/>
      <c r="I188" s="210"/>
      <c r="J188" s="25"/>
      <c r="K188" s="210"/>
    </row>
    <row r="189" spans="1:11" ht="15">
      <c r="A189" s="87">
        <v>8</v>
      </c>
      <c r="B189" s="60" t="s">
        <v>152</v>
      </c>
      <c r="C189" s="801">
        <v>4182</v>
      </c>
      <c r="D189" s="486">
        <v>4100</v>
      </c>
      <c r="E189" s="163">
        <f t="shared" si="12"/>
        <v>-82</v>
      </c>
      <c r="F189" s="510">
        <f t="shared" si="13"/>
        <v>-0.0196078431372549</v>
      </c>
      <c r="G189" s="47"/>
      <c r="H189" s="47"/>
      <c r="J189" s="25"/>
      <c r="K189" s="210"/>
    </row>
    <row r="190" spans="1:11" ht="15">
      <c r="A190" s="87">
        <v>9</v>
      </c>
      <c r="B190" s="60" t="s">
        <v>153</v>
      </c>
      <c r="C190" s="801">
        <v>3047</v>
      </c>
      <c r="D190" s="486">
        <v>1525</v>
      </c>
      <c r="E190" s="163">
        <f t="shared" si="12"/>
        <v>-1522</v>
      </c>
      <c r="F190" s="510">
        <f t="shared" si="13"/>
        <v>-0.4995077125041024</v>
      </c>
      <c r="G190" s="47"/>
      <c r="H190" s="47"/>
      <c r="J190" s="25"/>
      <c r="K190" s="210"/>
    </row>
    <row r="191" spans="1:11" ht="15">
      <c r="A191" s="87">
        <v>10</v>
      </c>
      <c r="B191" s="60" t="s">
        <v>154</v>
      </c>
      <c r="C191" s="801">
        <v>3507</v>
      </c>
      <c r="D191" s="486">
        <v>3471</v>
      </c>
      <c r="E191" s="163">
        <f t="shared" si="12"/>
        <v>-36</v>
      </c>
      <c r="F191" s="510">
        <f t="shared" si="13"/>
        <v>-0.010265183917878529</v>
      </c>
      <c r="G191" s="47"/>
      <c r="H191" s="47"/>
      <c r="J191" s="25"/>
      <c r="K191" s="210"/>
    </row>
    <row r="192" spans="1:11" ht="15">
      <c r="A192" s="87">
        <v>11</v>
      </c>
      <c r="B192" s="60" t="s">
        <v>155</v>
      </c>
      <c r="C192" s="801">
        <v>1605</v>
      </c>
      <c r="D192" s="486">
        <v>1581</v>
      </c>
      <c r="E192" s="163">
        <f t="shared" si="12"/>
        <v>-24</v>
      </c>
      <c r="F192" s="510">
        <f t="shared" si="13"/>
        <v>-0.014953271028037384</v>
      </c>
      <c r="G192" s="47"/>
      <c r="H192" s="47"/>
      <c r="J192" s="25"/>
      <c r="K192" s="210"/>
    </row>
    <row r="193" spans="1:11" ht="15">
      <c r="A193" s="87">
        <v>12</v>
      </c>
      <c r="B193" s="60" t="s">
        <v>192</v>
      </c>
      <c r="C193" s="801">
        <v>1039</v>
      </c>
      <c r="D193" s="486">
        <v>945</v>
      </c>
      <c r="E193" s="163">
        <f t="shared" si="12"/>
        <v>-94</v>
      </c>
      <c r="F193" s="510">
        <f t="shared" si="13"/>
        <v>-0.0904716073147257</v>
      </c>
      <c r="G193" s="47"/>
      <c r="H193" s="47"/>
      <c r="J193" s="25"/>
      <c r="K193" s="210"/>
    </row>
    <row r="194" spans="1:11" ht="15">
      <c r="A194" s="87">
        <v>13</v>
      </c>
      <c r="B194" s="60" t="s">
        <v>227</v>
      </c>
      <c r="C194" s="801">
        <v>2369</v>
      </c>
      <c r="D194" s="486">
        <v>2279</v>
      </c>
      <c r="E194" s="163">
        <f t="shared" si="12"/>
        <v>-90</v>
      </c>
      <c r="F194" s="510">
        <f t="shared" si="13"/>
        <v>-0.03799071338117349</v>
      </c>
      <c r="G194" s="47"/>
      <c r="H194" s="47"/>
      <c r="I194" s="210"/>
      <c r="J194" s="25"/>
      <c r="K194" s="210"/>
    </row>
    <row r="195" spans="1:11" ht="15">
      <c r="A195" s="87">
        <v>14</v>
      </c>
      <c r="B195" s="60" t="s">
        <v>157</v>
      </c>
      <c r="C195" s="801">
        <v>209</v>
      </c>
      <c r="D195" s="486">
        <v>205</v>
      </c>
      <c r="E195" s="163">
        <f t="shared" si="12"/>
        <v>-4</v>
      </c>
      <c r="F195" s="510">
        <f t="shared" si="13"/>
        <v>-0.019138755980861243</v>
      </c>
      <c r="G195" s="47"/>
      <c r="H195" s="47"/>
      <c r="J195" s="25"/>
      <c r="K195" s="210"/>
    </row>
    <row r="196" spans="1:11" ht="15">
      <c r="A196" s="87">
        <v>15</v>
      </c>
      <c r="B196" s="60" t="s">
        <v>158</v>
      </c>
      <c r="C196" s="801">
        <v>2357</v>
      </c>
      <c r="D196" s="486">
        <v>2158</v>
      </c>
      <c r="E196" s="163">
        <f t="shared" si="12"/>
        <v>-199</v>
      </c>
      <c r="F196" s="510">
        <f t="shared" si="13"/>
        <v>-0.08442935935511243</v>
      </c>
      <c r="G196" s="47"/>
      <c r="H196" s="47"/>
      <c r="J196" s="25"/>
      <c r="K196" s="210"/>
    </row>
    <row r="197" spans="1:11" ht="15">
      <c r="A197" s="87">
        <v>16</v>
      </c>
      <c r="B197" s="60" t="s">
        <v>193</v>
      </c>
      <c r="C197" s="801">
        <v>4139</v>
      </c>
      <c r="D197" s="486">
        <v>3432</v>
      </c>
      <c r="E197" s="163">
        <f t="shared" si="12"/>
        <v>-707</v>
      </c>
      <c r="F197" s="510">
        <f t="shared" si="13"/>
        <v>-0.17081420633003142</v>
      </c>
      <c r="G197" s="47"/>
      <c r="H197" s="47"/>
      <c r="J197" s="25"/>
      <c r="K197" s="210"/>
    </row>
    <row r="198" spans="1:11" ht="15">
      <c r="A198" s="87">
        <v>17</v>
      </c>
      <c r="B198" s="60" t="s">
        <v>159</v>
      </c>
      <c r="C198" s="801">
        <v>779</v>
      </c>
      <c r="D198" s="486">
        <v>775</v>
      </c>
      <c r="E198" s="163">
        <f t="shared" si="12"/>
        <v>-4</v>
      </c>
      <c r="F198" s="510">
        <f t="shared" si="13"/>
        <v>-0.005134788189987163</v>
      </c>
      <c r="G198" s="47"/>
      <c r="H198" s="47"/>
      <c r="J198" s="25"/>
      <c r="K198" s="210"/>
    </row>
    <row r="199" spans="1:11" ht="15">
      <c r="A199" s="87">
        <v>18</v>
      </c>
      <c r="B199" s="60" t="s">
        <v>160</v>
      </c>
      <c r="C199" s="801">
        <v>7614</v>
      </c>
      <c r="D199" s="486">
        <v>6832</v>
      </c>
      <c r="E199" s="163">
        <f t="shared" si="12"/>
        <v>-782</v>
      </c>
      <c r="F199" s="510">
        <f t="shared" si="13"/>
        <v>-0.10270554242185448</v>
      </c>
      <c r="G199" s="47"/>
      <c r="H199" s="47"/>
      <c r="J199" s="25"/>
      <c r="K199" s="210"/>
    </row>
    <row r="200" spans="1:11" ht="15">
      <c r="A200" s="87">
        <v>19</v>
      </c>
      <c r="B200" s="60" t="s">
        <v>161</v>
      </c>
      <c r="C200" s="801">
        <v>2332</v>
      </c>
      <c r="D200" s="486">
        <v>2099</v>
      </c>
      <c r="E200" s="163">
        <f t="shared" si="12"/>
        <v>-233</v>
      </c>
      <c r="F200" s="510">
        <f t="shared" si="13"/>
        <v>-0.09991423670668954</v>
      </c>
      <c r="G200" s="47"/>
      <c r="H200" s="47"/>
      <c r="J200" s="25"/>
      <c r="K200" s="210"/>
    </row>
    <row r="201" spans="1:11" ht="15">
      <c r="A201" s="87">
        <v>20</v>
      </c>
      <c r="B201" s="481" t="s">
        <v>175</v>
      </c>
      <c r="C201" s="802">
        <v>3072</v>
      </c>
      <c r="D201" s="487">
        <v>2376</v>
      </c>
      <c r="E201" s="163">
        <f t="shared" si="12"/>
        <v>-696</v>
      </c>
      <c r="F201" s="510">
        <f t="shared" si="13"/>
        <v>-0.2265625</v>
      </c>
      <c r="G201" s="47"/>
      <c r="H201" s="47"/>
      <c r="J201" s="25"/>
      <c r="K201" s="210"/>
    </row>
    <row r="202" spans="1:11" ht="15">
      <c r="A202" s="688">
        <v>21</v>
      </c>
      <c r="B202" s="481" t="s">
        <v>224</v>
      </c>
      <c r="C202" s="802">
        <v>5774</v>
      </c>
      <c r="D202" s="487">
        <v>5601</v>
      </c>
      <c r="E202" s="163">
        <f t="shared" si="12"/>
        <v>-173</v>
      </c>
      <c r="F202" s="510">
        <f t="shared" si="13"/>
        <v>-0.029961898164184275</v>
      </c>
      <c r="G202" s="47"/>
      <c r="H202" s="47"/>
      <c r="J202" s="25"/>
      <c r="K202" s="210"/>
    </row>
    <row r="203" spans="1:11" ht="15">
      <c r="A203" s="688">
        <v>22</v>
      </c>
      <c r="B203" s="481" t="s">
        <v>225</v>
      </c>
      <c r="C203" s="802">
        <v>823</v>
      </c>
      <c r="D203" s="487">
        <v>647</v>
      </c>
      <c r="E203" s="163">
        <f t="shared" si="12"/>
        <v>-176</v>
      </c>
      <c r="F203" s="510">
        <f t="shared" si="13"/>
        <v>-0.21385176184690158</v>
      </c>
      <c r="G203" s="47"/>
      <c r="H203" s="47"/>
      <c r="J203" s="25"/>
      <c r="K203" s="210"/>
    </row>
    <row r="204" spans="1:11" ht="15">
      <c r="A204" s="688">
        <v>23</v>
      </c>
      <c r="B204" s="481" t="s">
        <v>226</v>
      </c>
      <c r="C204" s="802">
        <v>1954</v>
      </c>
      <c r="D204" s="487">
        <v>1921</v>
      </c>
      <c r="E204" s="163">
        <f t="shared" si="12"/>
        <v>-33</v>
      </c>
      <c r="F204" s="510">
        <f t="shared" si="13"/>
        <v>-0.016888433981576252</v>
      </c>
      <c r="G204" s="47"/>
      <c r="H204" s="47"/>
      <c r="J204" s="25"/>
      <c r="K204" s="210"/>
    </row>
    <row r="205" spans="1:11" ht="16.5" thickBot="1">
      <c r="A205" s="122" t="s">
        <v>18</v>
      </c>
      <c r="B205" s="86"/>
      <c r="C205" s="488">
        <v>59063</v>
      </c>
      <c r="D205" s="488">
        <v>53827</v>
      </c>
      <c r="E205" s="664">
        <f t="shared" si="12"/>
        <v>-5236</v>
      </c>
      <c r="F205" s="663">
        <f t="shared" si="13"/>
        <v>-0.08865110136633764</v>
      </c>
      <c r="G205" s="48"/>
      <c r="H205" s="48"/>
      <c r="I205" s="210"/>
      <c r="J205" s="25"/>
      <c r="K205" s="25"/>
    </row>
    <row r="206" spans="1:8" ht="12.75" customHeight="1">
      <c r="A206" s="123"/>
      <c r="B206" s="18"/>
      <c r="C206" s="18"/>
      <c r="D206" s="15"/>
      <c r="E206" s="96"/>
      <c r="F206" s="19"/>
      <c r="G206" s="46"/>
      <c r="H206" s="46"/>
    </row>
    <row r="207" spans="1:8" ht="12.75" customHeight="1">
      <c r="A207" s="123"/>
      <c r="B207" s="18"/>
      <c r="C207" s="18"/>
      <c r="D207" s="15"/>
      <c r="E207" s="96"/>
      <c r="F207" s="19"/>
      <c r="G207" s="46"/>
      <c r="H207" s="46"/>
    </row>
    <row r="208" spans="1:8" ht="12.75" customHeight="1">
      <c r="A208" s="123"/>
      <c r="B208" s="18"/>
      <c r="C208" s="18"/>
      <c r="D208" s="15"/>
      <c r="E208" s="96"/>
      <c r="F208" s="19"/>
      <c r="G208" s="46"/>
      <c r="H208" s="46"/>
    </row>
    <row r="209" spans="1:8" s="138" customFormat="1" ht="15">
      <c r="A209" s="134" t="s">
        <v>262</v>
      </c>
      <c r="B209" s="135"/>
      <c r="C209" s="135"/>
      <c r="D209" s="135"/>
      <c r="E209" s="136"/>
      <c r="F209" s="135"/>
      <c r="G209" s="137"/>
      <c r="H209" s="137"/>
    </row>
    <row r="210" spans="1:8" s="98" customFormat="1" ht="15.75" thickBot="1">
      <c r="A210" s="139" t="s">
        <v>263</v>
      </c>
      <c r="B210" s="105"/>
      <c r="C210" s="105"/>
      <c r="D210" s="105"/>
      <c r="E210" s="164"/>
      <c r="F210" s="105"/>
      <c r="G210" s="106"/>
      <c r="H210" s="106"/>
    </row>
    <row r="211" spans="1:6" ht="63">
      <c r="A211" s="241" t="s">
        <v>35</v>
      </c>
      <c r="B211" s="242" t="s">
        <v>15</v>
      </c>
      <c r="C211" s="242" t="s">
        <v>261</v>
      </c>
      <c r="D211" s="242" t="s">
        <v>264</v>
      </c>
      <c r="E211" s="243" t="s">
        <v>94</v>
      </c>
      <c r="F211" s="21"/>
    </row>
    <row r="212" spans="1:12" ht="15.75">
      <c r="A212" s="229">
        <v>1</v>
      </c>
      <c r="B212" s="60" t="s">
        <v>147</v>
      </c>
      <c r="C212" s="701">
        <v>644600</v>
      </c>
      <c r="D212" s="690">
        <v>569140</v>
      </c>
      <c r="E212" s="230">
        <f>D212/C212</f>
        <v>0.8829351535836177</v>
      </c>
      <c r="I212" s="138"/>
      <c r="J212" s="138"/>
      <c r="K212" s="138"/>
      <c r="L212" s="138"/>
    </row>
    <row r="213" spans="1:12" ht="15.75">
      <c r="A213" s="229">
        <v>2</v>
      </c>
      <c r="B213" s="60" t="s">
        <v>148</v>
      </c>
      <c r="C213" s="701">
        <v>1232000</v>
      </c>
      <c r="D213" s="690">
        <v>1057100</v>
      </c>
      <c r="E213" s="230">
        <f aca="true" t="shared" si="14" ref="E213:E235">D213/C213</f>
        <v>0.8580357142857142</v>
      </c>
      <c r="I213" s="132"/>
      <c r="J213" s="132"/>
      <c r="K213" s="132"/>
      <c r="L213" s="132"/>
    </row>
    <row r="214" spans="1:5" ht="15.75">
      <c r="A214" s="229">
        <v>3</v>
      </c>
      <c r="B214" s="60" t="s">
        <v>149</v>
      </c>
      <c r="C214" s="701">
        <v>1854820</v>
      </c>
      <c r="D214" s="690">
        <v>1663330</v>
      </c>
      <c r="E214" s="230">
        <f t="shared" si="14"/>
        <v>0.8967608716748795</v>
      </c>
    </row>
    <row r="215" spans="1:5" ht="15.75">
      <c r="A215" s="229">
        <v>4</v>
      </c>
      <c r="B215" s="60" t="s">
        <v>190</v>
      </c>
      <c r="C215" s="701">
        <v>1429560</v>
      </c>
      <c r="D215" s="690">
        <v>1215060</v>
      </c>
      <c r="E215" s="230">
        <f t="shared" si="14"/>
        <v>0.8499538319482918</v>
      </c>
    </row>
    <row r="216" spans="1:5" ht="15.75">
      <c r="A216" s="229">
        <v>5</v>
      </c>
      <c r="B216" s="60" t="s">
        <v>150</v>
      </c>
      <c r="C216" s="701">
        <v>804540</v>
      </c>
      <c r="D216" s="690">
        <v>581399</v>
      </c>
      <c r="E216" s="230">
        <f t="shared" si="14"/>
        <v>0.7226477241653616</v>
      </c>
    </row>
    <row r="217" spans="1:5" ht="15.75">
      <c r="A217" s="229">
        <v>6</v>
      </c>
      <c r="B217" s="60" t="s">
        <v>191</v>
      </c>
      <c r="C217" s="701">
        <v>1239260</v>
      </c>
      <c r="D217" s="690">
        <v>914212</v>
      </c>
      <c r="E217" s="230">
        <f t="shared" si="14"/>
        <v>0.7377079870245147</v>
      </c>
    </row>
    <row r="218" spans="1:5" ht="15.75">
      <c r="A218" s="229">
        <v>7</v>
      </c>
      <c r="B218" s="60" t="s">
        <v>151</v>
      </c>
      <c r="C218" s="701">
        <v>495440</v>
      </c>
      <c r="D218" s="690">
        <v>473220</v>
      </c>
      <c r="E218" s="230">
        <f t="shared" si="14"/>
        <v>0.9551509769094139</v>
      </c>
    </row>
    <row r="219" spans="1:5" ht="15.75">
      <c r="A219" s="229">
        <v>8</v>
      </c>
      <c r="B219" s="60" t="s">
        <v>152</v>
      </c>
      <c r="C219" s="701">
        <v>1892000</v>
      </c>
      <c r="D219" s="690">
        <v>1628000</v>
      </c>
      <c r="E219" s="230">
        <f t="shared" si="14"/>
        <v>0.8604651162790697</v>
      </c>
    </row>
    <row r="220" spans="1:5" ht="15.75">
      <c r="A220" s="229">
        <v>9</v>
      </c>
      <c r="B220" s="60" t="s">
        <v>153</v>
      </c>
      <c r="C220" s="701">
        <v>843700</v>
      </c>
      <c r="D220" s="690">
        <v>753660</v>
      </c>
      <c r="E220" s="230">
        <f t="shared" si="14"/>
        <v>0.893279601754178</v>
      </c>
    </row>
    <row r="221" spans="1:5" ht="15.75">
      <c r="A221" s="229">
        <v>10</v>
      </c>
      <c r="B221" s="60" t="s">
        <v>154</v>
      </c>
      <c r="C221" s="701">
        <v>1344640</v>
      </c>
      <c r="D221" s="690">
        <v>1294480</v>
      </c>
      <c r="E221" s="230">
        <f t="shared" si="14"/>
        <v>0.962696335078534</v>
      </c>
    </row>
    <row r="222" spans="1:5" ht="15.75">
      <c r="A222" s="229">
        <v>11</v>
      </c>
      <c r="B222" s="60" t="s">
        <v>155</v>
      </c>
      <c r="C222" s="701">
        <v>537900</v>
      </c>
      <c r="D222" s="690">
        <v>487960</v>
      </c>
      <c r="E222" s="230">
        <f t="shared" si="14"/>
        <v>0.907157464212679</v>
      </c>
    </row>
    <row r="223" spans="1:5" ht="15.75">
      <c r="A223" s="229">
        <v>12</v>
      </c>
      <c r="B223" s="60" t="s">
        <v>192</v>
      </c>
      <c r="C223" s="701">
        <v>428560</v>
      </c>
      <c r="D223" s="690">
        <v>342929</v>
      </c>
      <c r="E223" s="230">
        <f t="shared" si="14"/>
        <v>0.8001890050401343</v>
      </c>
    </row>
    <row r="224" spans="1:5" ht="15.75">
      <c r="A224" s="229">
        <v>13</v>
      </c>
      <c r="B224" s="60" t="s">
        <v>156</v>
      </c>
      <c r="C224" s="701">
        <v>1028500</v>
      </c>
      <c r="D224" s="690">
        <v>973286</v>
      </c>
      <c r="E224" s="230">
        <f t="shared" si="14"/>
        <v>0.9463159941662616</v>
      </c>
    </row>
    <row r="225" spans="1:5" ht="15.75">
      <c r="A225" s="229">
        <v>14</v>
      </c>
      <c r="B225" s="60" t="s">
        <v>157</v>
      </c>
      <c r="C225" s="701">
        <v>118360</v>
      </c>
      <c r="D225" s="690">
        <v>117291</v>
      </c>
      <c r="E225" s="230">
        <f t="shared" si="14"/>
        <v>0.9909682325109834</v>
      </c>
    </row>
    <row r="226" spans="1:5" ht="15.75">
      <c r="A226" s="229">
        <v>15</v>
      </c>
      <c r="B226" s="60" t="s">
        <v>158</v>
      </c>
      <c r="C226" s="701">
        <v>860420</v>
      </c>
      <c r="D226" s="690">
        <v>761412</v>
      </c>
      <c r="E226" s="230">
        <f t="shared" si="14"/>
        <v>0.8849306152809093</v>
      </c>
    </row>
    <row r="227" spans="1:5" ht="15.75">
      <c r="A227" s="229">
        <v>16</v>
      </c>
      <c r="B227" s="60" t="s">
        <v>193</v>
      </c>
      <c r="C227" s="701">
        <v>1511400</v>
      </c>
      <c r="D227" s="690">
        <v>1280304</v>
      </c>
      <c r="E227" s="230">
        <f t="shared" si="14"/>
        <v>0.8470980547836443</v>
      </c>
    </row>
    <row r="228" spans="1:5" ht="15.75">
      <c r="A228" s="229">
        <v>17</v>
      </c>
      <c r="B228" s="60" t="s">
        <v>159</v>
      </c>
      <c r="C228" s="701">
        <v>379940</v>
      </c>
      <c r="D228" s="690">
        <v>330185</v>
      </c>
      <c r="E228" s="230">
        <f t="shared" si="14"/>
        <v>0.8690451123861662</v>
      </c>
    </row>
    <row r="229" spans="1:5" ht="15.75">
      <c r="A229" s="229">
        <v>18</v>
      </c>
      <c r="B229" s="60" t="s">
        <v>160</v>
      </c>
      <c r="C229" s="701">
        <v>2887500</v>
      </c>
      <c r="D229" s="690">
        <v>2577520</v>
      </c>
      <c r="E229" s="230">
        <f t="shared" si="14"/>
        <v>0.892647619047619</v>
      </c>
    </row>
    <row r="230" spans="1:5" ht="15.75">
      <c r="A230" s="229">
        <v>19</v>
      </c>
      <c r="B230" s="60" t="s">
        <v>161</v>
      </c>
      <c r="C230" s="701">
        <v>835780</v>
      </c>
      <c r="D230" s="690">
        <v>750200</v>
      </c>
      <c r="E230" s="230">
        <f t="shared" si="14"/>
        <v>0.8976046327981048</v>
      </c>
    </row>
    <row r="231" spans="1:8" ht="15.75">
      <c r="A231" s="229">
        <v>20</v>
      </c>
      <c r="B231" s="481" t="s">
        <v>175</v>
      </c>
      <c r="C231" s="701">
        <v>1487640</v>
      </c>
      <c r="D231" s="690">
        <v>834520</v>
      </c>
      <c r="E231" s="230">
        <f t="shared" si="14"/>
        <v>0.5609690516522815</v>
      </c>
      <c r="H231" s="97"/>
    </row>
    <row r="232" spans="1:8" ht="15.75">
      <c r="A232" s="482">
        <v>21</v>
      </c>
      <c r="B232" s="481" t="s">
        <v>224</v>
      </c>
      <c r="C232" s="803">
        <v>1927420</v>
      </c>
      <c r="D232" s="692">
        <v>1897720</v>
      </c>
      <c r="E232" s="230">
        <f t="shared" si="14"/>
        <v>0.9845908001369706</v>
      </c>
      <c r="H232" s="109"/>
    </row>
    <row r="233" spans="1:8" ht="15.75">
      <c r="A233" s="482">
        <v>22</v>
      </c>
      <c r="B233" s="481" t="s">
        <v>225</v>
      </c>
      <c r="C233" s="803">
        <v>831600</v>
      </c>
      <c r="D233" s="692">
        <v>793720</v>
      </c>
      <c r="E233" s="230">
        <f t="shared" si="14"/>
        <v>0.9544492544492544</v>
      </c>
      <c r="H233" s="109"/>
    </row>
    <row r="234" spans="1:8" ht="15.75">
      <c r="A234" s="482">
        <v>23</v>
      </c>
      <c r="B234" s="481" t="s">
        <v>226</v>
      </c>
      <c r="C234" s="803">
        <v>685520</v>
      </c>
      <c r="D234" s="692">
        <v>595377</v>
      </c>
      <c r="E234" s="230">
        <f t="shared" si="14"/>
        <v>0.8685042011903372</v>
      </c>
      <c r="H234" s="109"/>
    </row>
    <row r="235" spans="1:9" ht="16.5" thickBot="1">
      <c r="A235" s="231" t="s">
        <v>18</v>
      </c>
      <c r="B235" s="232"/>
      <c r="C235" s="702">
        <f>SUM(C212:C234)</f>
        <v>25301100</v>
      </c>
      <c r="D235" s="680">
        <f>SUM(D212:D234)</f>
        <v>21892025</v>
      </c>
      <c r="E235" s="665">
        <f t="shared" si="14"/>
        <v>0.865259810838264</v>
      </c>
      <c r="I235" s="2"/>
    </row>
    <row r="236" spans="1:9" ht="15.75">
      <c r="A236" s="52"/>
      <c r="B236" s="291"/>
      <c r="C236" s="553"/>
      <c r="D236" s="554"/>
      <c r="E236" s="278"/>
      <c r="I236" s="2"/>
    </row>
    <row r="237" spans="1:8" s="138" customFormat="1" ht="15">
      <c r="A237" s="134" t="s">
        <v>265</v>
      </c>
      <c r="B237" s="135"/>
      <c r="C237" s="135"/>
      <c r="D237" s="135"/>
      <c r="E237" s="136"/>
      <c r="F237" s="135"/>
      <c r="G237" s="137"/>
      <c r="H237" s="137"/>
    </row>
    <row r="238" spans="1:8" s="132" customFormat="1" ht="15.75" thickBot="1">
      <c r="A238" s="139" t="s">
        <v>266</v>
      </c>
      <c r="B238" s="140"/>
      <c r="C238" s="140"/>
      <c r="D238" s="140"/>
      <c r="E238" s="141"/>
      <c r="F238" s="140"/>
      <c r="G238" s="142"/>
      <c r="H238" s="142"/>
    </row>
    <row r="239" spans="1:6" ht="60" customHeight="1">
      <c r="A239" s="76" t="s">
        <v>2</v>
      </c>
      <c r="B239" s="77" t="s">
        <v>15</v>
      </c>
      <c r="C239" s="77" t="str">
        <f>C211</f>
        <v>No of meals to be served during 1/04/18 to 31/03/19</v>
      </c>
      <c r="D239" s="62" t="s">
        <v>264</v>
      </c>
      <c r="E239" s="117" t="s">
        <v>94</v>
      </c>
      <c r="F239" s="21"/>
    </row>
    <row r="240" spans="1:10" ht="15">
      <c r="A240" s="63">
        <v>1</v>
      </c>
      <c r="B240" s="60" t="s">
        <v>147</v>
      </c>
      <c r="C240" s="703">
        <v>228800</v>
      </c>
      <c r="D240" s="685">
        <v>225800</v>
      </c>
      <c r="E240" s="527">
        <f aca="true" t="shared" si="15" ref="E240:E263">D240/C240</f>
        <v>0.9868881118881119</v>
      </c>
      <c r="F240" s="25"/>
      <c r="I240" s="210"/>
      <c r="J240" s="210"/>
    </row>
    <row r="241" spans="1:6" ht="15">
      <c r="A241" s="63">
        <v>2</v>
      </c>
      <c r="B241" s="60" t="s">
        <v>148</v>
      </c>
      <c r="C241" s="703">
        <v>671000</v>
      </c>
      <c r="D241" s="685">
        <v>604340</v>
      </c>
      <c r="E241" s="527">
        <f t="shared" si="15"/>
        <v>0.900655737704918</v>
      </c>
      <c r="F241" s="25"/>
    </row>
    <row r="242" spans="1:6" ht="15">
      <c r="A242" s="63">
        <v>3</v>
      </c>
      <c r="B242" s="60" t="s">
        <v>149</v>
      </c>
      <c r="C242" s="703">
        <v>671220</v>
      </c>
      <c r="D242" s="685">
        <v>605294</v>
      </c>
      <c r="E242" s="527">
        <f t="shared" si="15"/>
        <v>0.9017818301004141</v>
      </c>
      <c r="F242" s="25"/>
    </row>
    <row r="243" spans="1:6" ht="15">
      <c r="A243" s="63">
        <v>4</v>
      </c>
      <c r="B243" s="60" t="s">
        <v>190</v>
      </c>
      <c r="C243" s="703">
        <v>771540</v>
      </c>
      <c r="D243" s="685">
        <v>673200</v>
      </c>
      <c r="E243" s="527">
        <f t="shared" si="15"/>
        <v>0.8725406330196749</v>
      </c>
      <c r="F243" s="25"/>
    </row>
    <row r="244" spans="1:6" ht="15">
      <c r="A244" s="63">
        <v>5</v>
      </c>
      <c r="B244" s="60" t="s">
        <v>150</v>
      </c>
      <c r="C244" s="704">
        <v>224620</v>
      </c>
      <c r="D244" s="685">
        <v>195304</v>
      </c>
      <c r="E244" s="527">
        <f t="shared" si="15"/>
        <v>0.8694862434333541</v>
      </c>
      <c r="F244" s="25"/>
    </row>
    <row r="245" spans="1:6" ht="15">
      <c r="A245" s="63">
        <v>6</v>
      </c>
      <c r="B245" s="60" t="s">
        <v>191</v>
      </c>
      <c r="C245" s="704">
        <v>468600</v>
      </c>
      <c r="D245" s="685">
        <v>412050</v>
      </c>
      <c r="E245" s="527">
        <f t="shared" si="15"/>
        <v>0.8793213828425096</v>
      </c>
      <c r="F245" s="25"/>
    </row>
    <row r="246" spans="1:6" ht="15">
      <c r="A246" s="63">
        <v>7</v>
      </c>
      <c r="B246" s="60" t="s">
        <v>151</v>
      </c>
      <c r="C246" s="704">
        <v>283800</v>
      </c>
      <c r="D246" s="685">
        <v>323840</v>
      </c>
      <c r="E246" s="527">
        <f t="shared" si="15"/>
        <v>1.1410852713178294</v>
      </c>
      <c r="F246" s="25"/>
    </row>
    <row r="247" spans="1:12" ht="15">
      <c r="A247" s="63">
        <v>8</v>
      </c>
      <c r="B247" s="60" t="s">
        <v>152</v>
      </c>
      <c r="C247" s="704">
        <v>968000</v>
      </c>
      <c r="D247" s="685">
        <v>902000</v>
      </c>
      <c r="E247" s="527">
        <f t="shared" si="15"/>
        <v>0.9318181818181818</v>
      </c>
      <c r="F247" s="25"/>
      <c r="I247" s="2"/>
      <c r="J247" s="2"/>
      <c r="K247" s="2"/>
      <c r="L247" s="2"/>
    </row>
    <row r="248" spans="1:12" ht="15">
      <c r="A248" s="63">
        <v>9</v>
      </c>
      <c r="B248" s="60" t="s">
        <v>153</v>
      </c>
      <c r="C248" s="704">
        <v>760980</v>
      </c>
      <c r="D248" s="685">
        <v>335490</v>
      </c>
      <c r="E248" s="527">
        <f t="shared" si="15"/>
        <v>0.440865725774659</v>
      </c>
      <c r="F248" s="25"/>
      <c r="I248" s="2"/>
      <c r="J248" s="2"/>
      <c r="K248" s="2"/>
      <c r="L248" s="2"/>
    </row>
    <row r="249" spans="1:12" ht="15">
      <c r="A249" s="63">
        <v>10</v>
      </c>
      <c r="B249" s="60" t="s">
        <v>154</v>
      </c>
      <c r="C249" s="704">
        <v>747340</v>
      </c>
      <c r="D249" s="685">
        <v>763620</v>
      </c>
      <c r="E249" s="527">
        <f t="shared" si="15"/>
        <v>1.021783926994407</v>
      </c>
      <c r="F249" s="25"/>
      <c r="I249" s="143"/>
      <c r="J249" s="143"/>
      <c r="K249" s="143"/>
      <c r="L249" s="143"/>
    </row>
    <row r="250" spans="1:6" ht="15">
      <c r="A250" s="63">
        <v>11</v>
      </c>
      <c r="B250" s="60" t="s">
        <v>155</v>
      </c>
      <c r="C250" s="704">
        <v>324280</v>
      </c>
      <c r="D250" s="685">
        <v>347820</v>
      </c>
      <c r="E250" s="527">
        <f t="shared" si="15"/>
        <v>1.0725915875169607</v>
      </c>
      <c r="F250" s="25"/>
    </row>
    <row r="251" spans="1:6" ht="15">
      <c r="A251" s="63">
        <v>12</v>
      </c>
      <c r="B251" s="60" t="s">
        <v>192</v>
      </c>
      <c r="C251" s="704">
        <v>238700</v>
      </c>
      <c r="D251" s="685">
        <v>207921</v>
      </c>
      <c r="E251" s="527">
        <f t="shared" si="15"/>
        <v>0.8710557184750733</v>
      </c>
      <c r="F251" s="25"/>
    </row>
    <row r="252" spans="1:6" ht="15">
      <c r="A252" s="63">
        <v>13</v>
      </c>
      <c r="B252" s="60" t="s">
        <v>156</v>
      </c>
      <c r="C252" s="704">
        <v>532400</v>
      </c>
      <c r="D252" s="685">
        <v>501323</v>
      </c>
      <c r="E252" s="527">
        <f t="shared" si="15"/>
        <v>0.9416284748309541</v>
      </c>
      <c r="F252" s="25"/>
    </row>
    <row r="253" spans="1:6" ht="15">
      <c r="A253" s="63">
        <v>14</v>
      </c>
      <c r="B253" s="60" t="s">
        <v>157</v>
      </c>
      <c r="C253" s="704">
        <v>50160</v>
      </c>
      <c r="D253" s="685">
        <v>45715</v>
      </c>
      <c r="E253" s="527">
        <f t="shared" si="15"/>
        <v>0.9113835725677831</v>
      </c>
      <c r="F253" s="25"/>
    </row>
    <row r="254" spans="1:6" ht="15">
      <c r="A254" s="63">
        <v>15</v>
      </c>
      <c r="B254" s="60" t="s">
        <v>158</v>
      </c>
      <c r="C254" s="704">
        <v>527780</v>
      </c>
      <c r="D254" s="685">
        <v>474652</v>
      </c>
      <c r="E254" s="527">
        <f t="shared" si="15"/>
        <v>0.8993368448974952</v>
      </c>
      <c r="F254" s="25"/>
    </row>
    <row r="255" spans="1:6" ht="15">
      <c r="A255" s="63">
        <v>16</v>
      </c>
      <c r="B255" s="60" t="s">
        <v>193</v>
      </c>
      <c r="C255" s="704">
        <v>907500</v>
      </c>
      <c r="D255" s="685">
        <v>755085</v>
      </c>
      <c r="E255" s="527">
        <f t="shared" si="15"/>
        <v>0.8320495867768595</v>
      </c>
      <c r="F255" s="25"/>
    </row>
    <row r="256" spans="1:6" ht="15">
      <c r="A256" s="63">
        <v>17</v>
      </c>
      <c r="B256" s="60" t="s">
        <v>159</v>
      </c>
      <c r="C256" s="704">
        <v>178640</v>
      </c>
      <c r="D256" s="685">
        <v>170436</v>
      </c>
      <c r="E256" s="527">
        <f t="shared" si="15"/>
        <v>0.9540752351097179</v>
      </c>
      <c r="F256" s="25"/>
    </row>
    <row r="257" spans="1:12" ht="15">
      <c r="A257" s="63">
        <v>18</v>
      </c>
      <c r="B257" s="60" t="s">
        <v>160</v>
      </c>
      <c r="C257" s="704">
        <v>1669140</v>
      </c>
      <c r="D257" s="685">
        <v>1503040</v>
      </c>
      <c r="E257" s="527">
        <f t="shared" si="15"/>
        <v>0.900487676288388</v>
      </c>
      <c r="F257" s="25"/>
      <c r="I257" s="143"/>
      <c r="J257" s="143"/>
      <c r="K257" s="143"/>
      <c r="L257" s="143"/>
    </row>
    <row r="258" spans="1:12" ht="15">
      <c r="A258" s="63">
        <v>19</v>
      </c>
      <c r="B258" s="60" t="s">
        <v>161</v>
      </c>
      <c r="C258" s="704">
        <v>513480</v>
      </c>
      <c r="D258" s="685">
        <v>461780</v>
      </c>
      <c r="E258" s="527">
        <f t="shared" si="15"/>
        <v>0.8993144815766924</v>
      </c>
      <c r="F258" s="25"/>
      <c r="I258" s="26"/>
      <c r="J258" s="26"/>
      <c r="K258" s="26"/>
      <c r="L258" s="26"/>
    </row>
    <row r="259" spans="1:12" ht="15">
      <c r="A259" s="63">
        <v>20</v>
      </c>
      <c r="B259" s="60" t="s">
        <v>175</v>
      </c>
      <c r="C259" s="704">
        <v>713020</v>
      </c>
      <c r="D259" s="685">
        <v>475126</v>
      </c>
      <c r="E259" s="527">
        <f t="shared" si="15"/>
        <v>0.6663571849316989</v>
      </c>
      <c r="F259" s="25"/>
      <c r="H259" s="97"/>
      <c r="I259" s="143"/>
      <c r="J259" s="143"/>
      <c r="K259" s="143"/>
      <c r="L259" s="143"/>
    </row>
    <row r="260" spans="1:12" ht="15">
      <c r="A260" s="63">
        <v>21</v>
      </c>
      <c r="B260" s="60" t="s">
        <v>224</v>
      </c>
      <c r="C260" s="704">
        <v>1255760</v>
      </c>
      <c r="D260" s="685">
        <v>1232220</v>
      </c>
      <c r="E260" s="527">
        <f t="shared" si="15"/>
        <v>0.9812543798177996</v>
      </c>
      <c r="F260" s="25"/>
      <c r="H260" s="109"/>
      <c r="I260" s="143"/>
      <c r="J260" s="143"/>
      <c r="K260" s="143"/>
      <c r="L260" s="143"/>
    </row>
    <row r="261" spans="1:12" ht="15">
      <c r="A261" s="63">
        <v>22</v>
      </c>
      <c r="B261" s="60" t="s">
        <v>225</v>
      </c>
      <c r="C261" s="704">
        <v>142340</v>
      </c>
      <c r="D261" s="685">
        <v>135800</v>
      </c>
      <c r="E261" s="527">
        <f t="shared" si="15"/>
        <v>0.9540536743009695</v>
      </c>
      <c r="F261" s="25"/>
      <c r="H261" s="109"/>
      <c r="I261" s="143"/>
      <c r="J261" s="143"/>
      <c r="K261" s="143"/>
      <c r="L261" s="143"/>
    </row>
    <row r="262" spans="1:12" ht="15">
      <c r="A262" s="63">
        <v>23</v>
      </c>
      <c r="B262" s="60" t="s">
        <v>226</v>
      </c>
      <c r="C262" s="704">
        <v>450120</v>
      </c>
      <c r="D262" s="685">
        <v>422558</v>
      </c>
      <c r="E262" s="527">
        <f t="shared" si="15"/>
        <v>0.9387674397938327</v>
      </c>
      <c r="F262" s="25"/>
      <c r="H262" s="109"/>
      <c r="I262" s="143"/>
      <c r="J262" s="143"/>
      <c r="K262" s="143"/>
      <c r="L262" s="143"/>
    </row>
    <row r="263" spans="1:12" ht="16.5" thickBot="1">
      <c r="A263" s="92" t="s">
        <v>18</v>
      </c>
      <c r="B263" s="88"/>
      <c r="C263" s="705">
        <f>SUM(C240:C262)</f>
        <v>13299220</v>
      </c>
      <c r="D263" s="705">
        <f>SUM(D240:D262)</f>
        <v>11774414</v>
      </c>
      <c r="E263" s="666">
        <f t="shared" si="15"/>
        <v>0.8853462082738687</v>
      </c>
      <c r="F263" s="25"/>
      <c r="I263" s="132"/>
      <c r="J263" s="132"/>
      <c r="K263" s="132"/>
      <c r="L263" s="132"/>
    </row>
    <row r="264" spans="1:8" ht="7.5" customHeight="1">
      <c r="A264" s="18"/>
      <c r="B264" s="34"/>
      <c r="C264" s="35"/>
      <c r="D264" s="108"/>
      <c r="E264" s="507"/>
      <c r="F264" s="2"/>
      <c r="G264" s="24"/>
      <c r="H264" s="24"/>
    </row>
    <row r="265" spans="1:8" ht="8.25" customHeight="1">
      <c r="A265" s="328"/>
      <c r="B265" s="329"/>
      <c r="C265" s="212"/>
      <c r="D265" s="457"/>
      <c r="E265" s="507"/>
      <c r="F265" s="249"/>
      <c r="G265" s="293"/>
      <c r="H265" s="24"/>
    </row>
    <row r="266" spans="1:8" s="2" customFormat="1" ht="16.5" customHeight="1">
      <c r="A266" s="884" t="s">
        <v>82</v>
      </c>
      <c r="B266" s="884"/>
      <c r="C266" s="884"/>
      <c r="D266" s="884"/>
      <c r="E266" s="884"/>
      <c r="F266" s="884"/>
      <c r="G266" s="390"/>
      <c r="H266" s="45"/>
    </row>
    <row r="267" spans="1:8" s="143" customFormat="1" ht="16.5" thickBot="1">
      <c r="A267" s="131" t="s">
        <v>66</v>
      </c>
      <c r="B267" s="130"/>
      <c r="C267" s="130"/>
      <c r="D267" s="255"/>
      <c r="E267" s="255"/>
      <c r="F267" s="130"/>
      <c r="G267" s="260"/>
      <c r="H267" s="144"/>
    </row>
    <row r="268" spans="1:7" ht="47.25">
      <c r="A268" s="73" t="s">
        <v>2</v>
      </c>
      <c r="B268" s="227"/>
      <c r="C268" s="459" t="s">
        <v>3</v>
      </c>
      <c r="D268" s="459" t="s">
        <v>4</v>
      </c>
      <c r="E268" s="460" t="s">
        <v>5</v>
      </c>
      <c r="F268" s="461" t="s">
        <v>6</v>
      </c>
      <c r="G268" s="266"/>
    </row>
    <row r="269" spans="1:7" ht="15.75">
      <c r="A269" s="462">
        <v>1</v>
      </c>
      <c r="B269" s="463">
        <v>2</v>
      </c>
      <c r="C269" s="464">
        <v>3</v>
      </c>
      <c r="D269" s="464">
        <v>4</v>
      </c>
      <c r="E269" s="465" t="s">
        <v>7</v>
      </c>
      <c r="F269" s="466">
        <v>6</v>
      </c>
      <c r="G269" s="266"/>
    </row>
    <row r="270" spans="1:7" ht="35.25" customHeight="1">
      <c r="A270" s="229">
        <v>1</v>
      </c>
      <c r="B270" s="413" t="s">
        <v>267</v>
      </c>
      <c r="C270" s="823">
        <v>122.15</v>
      </c>
      <c r="D270" s="528">
        <v>525.09</v>
      </c>
      <c r="E270" s="363">
        <f>D270-C270</f>
        <v>402.94000000000005</v>
      </c>
      <c r="F270" s="230">
        <f>E270/C270</f>
        <v>3.2987310683585758</v>
      </c>
      <c r="G270" s="266"/>
    </row>
    <row r="271" spans="1:7" ht="28.5" customHeight="1">
      <c r="A271" s="229">
        <v>2</v>
      </c>
      <c r="B271" s="413" t="s">
        <v>268</v>
      </c>
      <c r="C271" s="823">
        <v>2628.18</v>
      </c>
      <c r="D271" s="528">
        <v>4524.99</v>
      </c>
      <c r="E271" s="363">
        <f>D271-C271</f>
        <v>1896.81</v>
      </c>
      <c r="F271" s="230">
        <f>E271/C271</f>
        <v>0.7217199735177956</v>
      </c>
      <c r="G271" s="266"/>
    </row>
    <row r="272" spans="1:7" ht="36" customHeight="1" thickBot="1">
      <c r="A272" s="231">
        <v>3</v>
      </c>
      <c r="B272" s="707" t="s">
        <v>269</v>
      </c>
      <c r="C272" s="825">
        <v>3630.7</v>
      </c>
      <c r="D272" s="492">
        <v>3952.55</v>
      </c>
      <c r="E272" s="467">
        <f>D272-C272</f>
        <v>321.85000000000036</v>
      </c>
      <c r="F272" s="230">
        <f>E272/C272</f>
        <v>0.08864681741812884</v>
      </c>
      <c r="G272" s="266"/>
    </row>
    <row r="273" spans="1:7" ht="15.75">
      <c r="A273" s="468"/>
      <c r="B273" s="7"/>
      <c r="C273" s="7"/>
      <c r="D273" s="101"/>
      <c r="E273" s="113"/>
      <c r="F273" s="7"/>
      <c r="G273" s="266"/>
    </row>
    <row r="274" spans="1:8" s="143" customFormat="1" ht="15.75">
      <c r="A274" s="306" t="s">
        <v>67</v>
      </c>
      <c r="B274" s="307"/>
      <c r="C274" s="307"/>
      <c r="D274" s="307"/>
      <c r="E274" s="308"/>
      <c r="F274" s="307"/>
      <c r="G274" s="239"/>
      <c r="H274" s="145"/>
    </row>
    <row r="275" spans="1:8" s="143" customFormat="1" ht="15.75">
      <c r="A275" s="131" t="s">
        <v>270</v>
      </c>
      <c r="B275" s="160"/>
      <c r="C275" s="239"/>
      <c r="D275" s="160"/>
      <c r="E275" s="255"/>
      <c r="F275" s="160"/>
      <c r="G275" s="284"/>
      <c r="H275" s="146"/>
    </row>
    <row r="276" spans="1:15" s="132" customFormat="1" ht="16.5" thickBot="1">
      <c r="A276" s="157" t="s">
        <v>271</v>
      </c>
      <c r="B276" s="160"/>
      <c r="C276" s="160"/>
      <c r="D276" s="160"/>
      <c r="E276" s="240" t="s">
        <v>172</v>
      </c>
      <c r="F276" s="130"/>
      <c r="G276" s="469"/>
      <c r="H276" s="147"/>
      <c r="I276" s="872" t="s">
        <v>12</v>
      </c>
      <c r="J276" s="872"/>
      <c r="K276" s="872"/>
      <c r="M276" s="872" t="s">
        <v>230</v>
      </c>
      <c r="N276" s="872"/>
      <c r="O276" s="872"/>
    </row>
    <row r="277" spans="1:15" ht="47.25" customHeight="1">
      <c r="A277" s="73" t="s">
        <v>8</v>
      </c>
      <c r="B277" s="227" t="s">
        <v>9</v>
      </c>
      <c r="C277" s="227" t="s">
        <v>272</v>
      </c>
      <c r="D277" s="227" t="s">
        <v>273</v>
      </c>
      <c r="E277" s="228" t="s">
        <v>274</v>
      </c>
      <c r="F277" s="244"/>
      <c r="G277" s="266"/>
      <c r="I277" s="89" t="s">
        <v>228</v>
      </c>
      <c r="J277" s="89" t="s">
        <v>229</v>
      </c>
      <c r="K277" s="192" t="s">
        <v>18</v>
      </c>
      <c r="M277" s="89" t="s">
        <v>228</v>
      </c>
      <c r="N277" s="89" t="s">
        <v>229</v>
      </c>
      <c r="O277" s="192" t="s">
        <v>18</v>
      </c>
    </row>
    <row r="278" spans="1:15" ht="15.75">
      <c r="A278" s="710">
        <v>1</v>
      </c>
      <c r="B278" s="710" t="s">
        <v>147</v>
      </c>
      <c r="C278" s="215">
        <v>98.78</v>
      </c>
      <c r="D278" s="215">
        <v>14.940000000000005</v>
      </c>
      <c r="E278" s="470">
        <f>D278/C278</f>
        <v>0.15124519133427825</v>
      </c>
      <c r="F278" s="244"/>
      <c r="G278" s="266"/>
      <c r="I278" s="215">
        <v>64.46</v>
      </c>
      <c r="J278" s="215">
        <v>34.32</v>
      </c>
      <c r="K278" s="634">
        <f>SUM(I278:J278)</f>
        <v>98.78</v>
      </c>
      <c r="M278" s="215">
        <v>11.930000000000007</v>
      </c>
      <c r="N278" s="215">
        <v>3.009999999999998</v>
      </c>
      <c r="O278" s="634">
        <f>SUM(M278:N278)</f>
        <v>14.940000000000005</v>
      </c>
    </row>
    <row r="279" spans="1:15" ht="15.75">
      <c r="A279" s="711">
        <v>2</v>
      </c>
      <c r="B279" s="711" t="s">
        <v>148</v>
      </c>
      <c r="C279" s="215">
        <v>223.85000000000002</v>
      </c>
      <c r="D279" s="215">
        <v>22.569999999999975</v>
      </c>
      <c r="E279" s="470">
        <f aca="true" t="shared" si="16" ref="E279:E301">D279/C279</f>
        <v>0.10082644628099162</v>
      </c>
      <c r="F279" s="244"/>
      <c r="G279" s="266"/>
      <c r="I279" s="215">
        <v>123.2</v>
      </c>
      <c r="J279" s="215">
        <v>100.65</v>
      </c>
      <c r="K279" s="634">
        <f aca="true" t="shared" si="17" ref="K279:K301">SUM(I279:J279)</f>
        <v>223.85000000000002</v>
      </c>
      <c r="M279" s="215">
        <v>14.949999999999974</v>
      </c>
      <c r="N279" s="215">
        <v>7.62</v>
      </c>
      <c r="O279" s="634">
        <f aca="true" t="shared" si="18" ref="O279:O301">SUM(M279:N279)</f>
        <v>22.569999999999975</v>
      </c>
    </row>
    <row r="280" spans="1:15" ht="15.75">
      <c r="A280" s="710">
        <v>3</v>
      </c>
      <c r="B280" s="710" t="s">
        <v>149</v>
      </c>
      <c r="C280" s="215">
        <v>286.15999999999997</v>
      </c>
      <c r="D280" s="215">
        <v>30.599999999999966</v>
      </c>
      <c r="E280" s="470">
        <f t="shared" si="16"/>
        <v>0.10693318423259704</v>
      </c>
      <c r="F280" s="244"/>
      <c r="G280" s="266"/>
      <c r="I280" s="215">
        <v>185.48</v>
      </c>
      <c r="J280" s="215">
        <v>100.68</v>
      </c>
      <c r="K280" s="634">
        <f t="shared" si="17"/>
        <v>286.15999999999997</v>
      </c>
      <c r="M280" s="215">
        <v>21.129999999999967</v>
      </c>
      <c r="N280" s="215">
        <v>9.47</v>
      </c>
      <c r="O280" s="634">
        <f t="shared" si="18"/>
        <v>30.599999999999966</v>
      </c>
    </row>
    <row r="281" spans="1:15" ht="15.75">
      <c r="A281" s="711">
        <v>4</v>
      </c>
      <c r="B281" s="711" t="s">
        <v>190</v>
      </c>
      <c r="C281" s="215">
        <v>258.69</v>
      </c>
      <c r="D281" s="215">
        <v>14.82000000000002</v>
      </c>
      <c r="E281" s="470">
        <f t="shared" si="16"/>
        <v>0.057288646642699836</v>
      </c>
      <c r="F281" s="244"/>
      <c r="G281" s="266"/>
      <c r="I281" s="215">
        <v>142.96</v>
      </c>
      <c r="J281" s="215">
        <v>115.73</v>
      </c>
      <c r="K281" s="634">
        <f t="shared" si="17"/>
        <v>258.69</v>
      </c>
      <c r="M281" s="215">
        <v>12.26000000000002</v>
      </c>
      <c r="N281" s="215">
        <v>2.56</v>
      </c>
      <c r="O281" s="634">
        <f t="shared" si="18"/>
        <v>14.82000000000002</v>
      </c>
    </row>
    <row r="282" spans="1:15" ht="15.75">
      <c r="A282" s="711">
        <v>5</v>
      </c>
      <c r="B282" s="711" t="s">
        <v>150</v>
      </c>
      <c r="C282" s="215">
        <v>114.14</v>
      </c>
      <c r="D282" s="215">
        <v>17.609999999999992</v>
      </c>
      <c r="E282" s="470">
        <f t="shared" si="16"/>
        <v>0.15428421237077267</v>
      </c>
      <c r="F282" s="244"/>
      <c r="G282" s="266"/>
      <c r="I282" s="215">
        <v>80.45</v>
      </c>
      <c r="J282" s="215">
        <v>33.69</v>
      </c>
      <c r="K282" s="634">
        <f t="shared" si="17"/>
        <v>114.14</v>
      </c>
      <c r="M282" s="215">
        <v>11.429999999999993</v>
      </c>
      <c r="N282" s="215">
        <v>6.18</v>
      </c>
      <c r="O282" s="634">
        <f t="shared" si="18"/>
        <v>17.609999999999992</v>
      </c>
    </row>
    <row r="283" spans="1:15" ht="15.75">
      <c r="A283" s="711">
        <v>6</v>
      </c>
      <c r="B283" s="711" t="s">
        <v>191</v>
      </c>
      <c r="C283" s="215">
        <v>194.22000000000003</v>
      </c>
      <c r="D283" s="215">
        <v>7.409999999999998</v>
      </c>
      <c r="E283" s="470">
        <f t="shared" si="16"/>
        <v>0.03815261044176706</v>
      </c>
      <c r="F283" s="244"/>
      <c r="G283" s="266"/>
      <c r="I283" s="215">
        <v>123.93</v>
      </c>
      <c r="J283" s="215">
        <v>70.29</v>
      </c>
      <c r="K283" s="634">
        <f t="shared" si="17"/>
        <v>194.22000000000003</v>
      </c>
      <c r="M283" s="215">
        <v>5.829999999999998</v>
      </c>
      <c r="N283" s="215">
        <v>1.58</v>
      </c>
      <c r="O283" s="634">
        <f t="shared" si="18"/>
        <v>7.409999999999998</v>
      </c>
    </row>
    <row r="284" spans="1:15" ht="15.75">
      <c r="A284" s="710">
        <v>7</v>
      </c>
      <c r="B284" s="710" t="s">
        <v>151</v>
      </c>
      <c r="C284" s="215">
        <v>92.11</v>
      </c>
      <c r="D284" s="215">
        <v>21.089999999999996</v>
      </c>
      <c r="E284" s="470">
        <f t="shared" si="16"/>
        <v>0.2289653674953859</v>
      </c>
      <c r="F284" s="244"/>
      <c r="G284" s="266"/>
      <c r="I284" s="215">
        <v>49.54</v>
      </c>
      <c r="J284" s="215">
        <v>42.57</v>
      </c>
      <c r="K284" s="634">
        <f t="shared" si="17"/>
        <v>92.11</v>
      </c>
      <c r="M284" s="215">
        <v>9.849999999999994</v>
      </c>
      <c r="N284" s="215">
        <v>11.24</v>
      </c>
      <c r="O284" s="634">
        <f t="shared" si="18"/>
        <v>21.089999999999996</v>
      </c>
    </row>
    <row r="285" spans="1:15" ht="15.75">
      <c r="A285" s="711">
        <v>8</v>
      </c>
      <c r="B285" s="711" t="s">
        <v>152</v>
      </c>
      <c r="C285" s="215">
        <v>334.4</v>
      </c>
      <c r="D285" s="215">
        <v>61.09000000000003</v>
      </c>
      <c r="E285" s="470">
        <f t="shared" si="16"/>
        <v>0.1826854066985647</v>
      </c>
      <c r="F285" s="471"/>
      <c r="G285" s="266"/>
      <c r="I285" s="215">
        <v>189.2</v>
      </c>
      <c r="J285" s="215">
        <v>145.2</v>
      </c>
      <c r="K285" s="634">
        <f t="shared" si="17"/>
        <v>334.4</v>
      </c>
      <c r="M285" s="215">
        <v>27.129999999999995</v>
      </c>
      <c r="N285" s="215">
        <v>33.960000000000036</v>
      </c>
      <c r="O285" s="634">
        <f t="shared" si="18"/>
        <v>61.09000000000003</v>
      </c>
    </row>
    <row r="286" spans="1:15" ht="15.75">
      <c r="A286" s="711">
        <v>9</v>
      </c>
      <c r="B286" s="711" t="s">
        <v>153</v>
      </c>
      <c r="C286" s="215">
        <v>198.52</v>
      </c>
      <c r="D286" s="215">
        <v>13.100000000000007</v>
      </c>
      <c r="E286" s="470">
        <f t="shared" si="16"/>
        <v>0.06598831352004839</v>
      </c>
      <c r="F286" s="244"/>
      <c r="G286" s="266"/>
      <c r="I286" s="215">
        <v>84.37</v>
      </c>
      <c r="J286" s="215">
        <v>114.15</v>
      </c>
      <c r="K286" s="634">
        <f t="shared" si="17"/>
        <v>198.52</v>
      </c>
      <c r="M286" s="215">
        <v>12.290000000000006</v>
      </c>
      <c r="N286" s="215">
        <v>0.81</v>
      </c>
      <c r="O286" s="634">
        <f t="shared" si="18"/>
        <v>13.100000000000007</v>
      </c>
    </row>
    <row r="287" spans="1:15" ht="15.75" customHeight="1">
      <c r="A287" s="711">
        <v>10</v>
      </c>
      <c r="B287" s="711" t="s">
        <v>154</v>
      </c>
      <c r="C287" s="215">
        <v>246.56</v>
      </c>
      <c r="D287" s="215">
        <v>26.219999999999985</v>
      </c>
      <c r="E287" s="470">
        <f t="shared" si="16"/>
        <v>0.10634328358208948</v>
      </c>
      <c r="F287" s="244"/>
      <c r="G287" s="266"/>
      <c r="I287" s="215">
        <v>134.46</v>
      </c>
      <c r="J287" s="215">
        <v>112.1</v>
      </c>
      <c r="K287" s="634">
        <f t="shared" si="17"/>
        <v>246.56</v>
      </c>
      <c r="M287" s="215">
        <v>11.889999999999986</v>
      </c>
      <c r="N287" s="215">
        <v>14.33</v>
      </c>
      <c r="O287" s="634">
        <f t="shared" si="18"/>
        <v>26.219999999999985</v>
      </c>
    </row>
    <row r="288" spans="1:15" ht="15.75">
      <c r="A288" s="711">
        <v>11</v>
      </c>
      <c r="B288" s="711" t="s">
        <v>155</v>
      </c>
      <c r="C288" s="215">
        <v>102.43</v>
      </c>
      <c r="D288" s="215">
        <v>27.479999999999997</v>
      </c>
      <c r="E288" s="470">
        <f t="shared" si="16"/>
        <v>0.2682807771160792</v>
      </c>
      <c r="F288" s="244"/>
      <c r="G288" s="266"/>
      <c r="I288" s="215">
        <v>53.79</v>
      </c>
      <c r="J288" s="215">
        <v>48.64</v>
      </c>
      <c r="K288" s="634">
        <f t="shared" si="17"/>
        <v>102.43</v>
      </c>
      <c r="M288" s="215">
        <v>18.689999999999998</v>
      </c>
      <c r="N288" s="215">
        <v>8.79</v>
      </c>
      <c r="O288" s="634">
        <f t="shared" si="18"/>
        <v>27.479999999999997</v>
      </c>
    </row>
    <row r="289" spans="1:15" ht="15" customHeight="1">
      <c r="A289" s="711">
        <v>12</v>
      </c>
      <c r="B289" s="711" t="s">
        <v>192</v>
      </c>
      <c r="C289" s="215">
        <v>78.67</v>
      </c>
      <c r="D289" s="215">
        <v>38.73</v>
      </c>
      <c r="E289" s="470">
        <f t="shared" si="16"/>
        <v>0.4923096478962755</v>
      </c>
      <c r="F289" s="471"/>
      <c r="G289" s="266"/>
      <c r="I289" s="215">
        <v>42.86</v>
      </c>
      <c r="J289" s="215">
        <v>35.81</v>
      </c>
      <c r="K289" s="634">
        <f t="shared" si="17"/>
        <v>78.67</v>
      </c>
      <c r="M289" s="215">
        <v>16.54</v>
      </c>
      <c r="N289" s="215">
        <v>22.189999999999998</v>
      </c>
      <c r="O289" s="634">
        <f t="shared" si="18"/>
        <v>38.73</v>
      </c>
    </row>
    <row r="290" spans="1:15" ht="15.75" customHeight="1">
      <c r="A290" s="711">
        <v>13</v>
      </c>
      <c r="B290" s="711" t="s">
        <v>156</v>
      </c>
      <c r="C290" s="215">
        <v>182.70999999999998</v>
      </c>
      <c r="D290" s="215">
        <v>14.270000000000005</v>
      </c>
      <c r="E290" s="470">
        <f t="shared" si="16"/>
        <v>0.07810191013080842</v>
      </c>
      <c r="F290" s="244"/>
      <c r="G290" s="266"/>
      <c r="I290" s="215">
        <v>102.85</v>
      </c>
      <c r="J290" s="215">
        <v>79.86</v>
      </c>
      <c r="K290" s="634">
        <f t="shared" si="17"/>
        <v>182.70999999999998</v>
      </c>
      <c r="M290" s="215">
        <v>10.260000000000005</v>
      </c>
      <c r="N290" s="215">
        <v>4.01</v>
      </c>
      <c r="O290" s="634">
        <f t="shared" si="18"/>
        <v>14.270000000000005</v>
      </c>
    </row>
    <row r="291" spans="1:15" ht="14.25" customHeight="1">
      <c r="A291" s="711">
        <v>14</v>
      </c>
      <c r="B291" s="711" t="s">
        <v>157</v>
      </c>
      <c r="C291" s="215">
        <v>19.36</v>
      </c>
      <c r="D291" s="215">
        <v>3.6899999999999995</v>
      </c>
      <c r="E291" s="470">
        <f t="shared" si="16"/>
        <v>0.190599173553719</v>
      </c>
      <c r="F291" s="244"/>
      <c r="G291" s="266"/>
      <c r="I291" s="215">
        <v>11.84</v>
      </c>
      <c r="J291" s="215">
        <v>7.52</v>
      </c>
      <c r="K291" s="634">
        <f t="shared" si="17"/>
        <v>19.36</v>
      </c>
      <c r="M291" s="215">
        <v>1.42</v>
      </c>
      <c r="N291" s="215">
        <v>2.2699999999999996</v>
      </c>
      <c r="O291" s="634">
        <f t="shared" si="18"/>
        <v>3.6899999999999995</v>
      </c>
    </row>
    <row r="292" spans="1:15" ht="15" customHeight="1">
      <c r="A292" s="710">
        <v>15</v>
      </c>
      <c r="B292" s="710" t="s">
        <v>158</v>
      </c>
      <c r="C292" s="215">
        <v>165.21</v>
      </c>
      <c r="D292" s="215">
        <v>16.65999999999999</v>
      </c>
      <c r="E292" s="470">
        <f t="shared" si="16"/>
        <v>0.10084135342896912</v>
      </c>
      <c r="F292" s="244"/>
      <c r="G292" s="266"/>
      <c r="I292" s="215">
        <v>86.04</v>
      </c>
      <c r="J292" s="215">
        <v>79.17</v>
      </c>
      <c r="K292" s="634">
        <f t="shared" si="17"/>
        <v>165.21</v>
      </c>
      <c r="M292" s="215">
        <v>14.61999999999999</v>
      </c>
      <c r="N292" s="215">
        <v>2.04</v>
      </c>
      <c r="O292" s="634">
        <f t="shared" si="18"/>
        <v>16.65999999999999</v>
      </c>
    </row>
    <row r="293" spans="1:15" ht="14.25" customHeight="1">
      <c r="A293" s="710">
        <v>16</v>
      </c>
      <c r="B293" s="710" t="s">
        <v>193</v>
      </c>
      <c r="C293" s="215">
        <v>287.27</v>
      </c>
      <c r="D293" s="215">
        <v>41.519999999999996</v>
      </c>
      <c r="E293" s="470">
        <f t="shared" si="16"/>
        <v>0.14453301771852264</v>
      </c>
      <c r="F293" s="471"/>
      <c r="G293" s="266"/>
      <c r="I293" s="215">
        <v>151.14</v>
      </c>
      <c r="J293" s="215">
        <v>136.13</v>
      </c>
      <c r="K293" s="634">
        <f t="shared" si="17"/>
        <v>287.27</v>
      </c>
      <c r="M293" s="215">
        <v>33.12</v>
      </c>
      <c r="N293" s="215">
        <v>8.4</v>
      </c>
      <c r="O293" s="634">
        <f t="shared" si="18"/>
        <v>41.519999999999996</v>
      </c>
    </row>
    <row r="294" spans="1:15" ht="15.75" customHeight="1">
      <c r="A294" s="711">
        <v>17</v>
      </c>
      <c r="B294" s="711" t="s">
        <v>159</v>
      </c>
      <c r="C294" s="215">
        <v>64.79</v>
      </c>
      <c r="D294" s="215">
        <v>10.34</v>
      </c>
      <c r="E294" s="470">
        <f t="shared" si="16"/>
        <v>0.1595925297113752</v>
      </c>
      <c r="F294" s="244"/>
      <c r="G294" s="266"/>
      <c r="I294" s="215">
        <v>37.99</v>
      </c>
      <c r="J294" s="215">
        <v>26.8</v>
      </c>
      <c r="K294" s="634">
        <f t="shared" si="17"/>
        <v>64.79</v>
      </c>
      <c r="M294" s="215">
        <v>6.82</v>
      </c>
      <c r="N294" s="215">
        <v>3.5199999999999996</v>
      </c>
      <c r="O294" s="634">
        <f t="shared" si="18"/>
        <v>10.34</v>
      </c>
    </row>
    <row r="295" spans="1:15" ht="15" customHeight="1">
      <c r="A295" s="712">
        <v>18</v>
      </c>
      <c r="B295" s="710" t="s">
        <v>160</v>
      </c>
      <c r="C295" s="215">
        <v>539.12</v>
      </c>
      <c r="D295" s="215">
        <v>30.22999999999996</v>
      </c>
      <c r="E295" s="470">
        <f t="shared" si="16"/>
        <v>0.056072859474699435</v>
      </c>
      <c r="F295" s="244"/>
      <c r="G295" s="266"/>
      <c r="I295" s="215">
        <v>288.75</v>
      </c>
      <c r="J295" s="215">
        <v>250.37</v>
      </c>
      <c r="K295" s="634">
        <f t="shared" si="17"/>
        <v>539.12</v>
      </c>
      <c r="M295" s="215">
        <v>19.74000000000001</v>
      </c>
      <c r="N295" s="215">
        <v>10.489999999999952</v>
      </c>
      <c r="O295" s="634">
        <f t="shared" si="18"/>
        <v>30.22999999999996</v>
      </c>
    </row>
    <row r="296" spans="1:15" ht="14.25" customHeight="1">
      <c r="A296" s="713">
        <v>19</v>
      </c>
      <c r="B296" s="711" t="s">
        <v>161</v>
      </c>
      <c r="C296" s="215">
        <v>160.6</v>
      </c>
      <c r="D296" s="215">
        <v>21.169999999999995</v>
      </c>
      <c r="E296" s="470">
        <f t="shared" si="16"/>
        <v>0.13181818181818178</v>
      </c>
      <c r="F296" s="244"/>
      <c r="G296" s="266"/>
      <c r="I296" s="215">
        <v>83.58</v>
      </c>
      <c r="J296" s="215">
        <v>77.02</v>
      </c>
      <c r="K296" s="634">
        <f t="shared" si="17"/>
        <v>160.6</v>
      </c>
      <c r="M296" s="215">
        <v>17.099999999999994</v>
      </c>
      <c r="N296" s="215">
        <v>4.07</v>
      </c>
      <c r="O296" s="634">
        <f t="shared" si="18"/>
        <v>21.169999999999995</v>
      </c>
    </row>
    <row r="297" spans="1:15" ht="14.25" customHeight="1">
      <c r="A297" s="713">
        <v>20</v>
      </c>
      <c r="B297" s="711" t="s">
        <v>175</v>
      </c>
      <c r="C297" s="215">
        <v>255.70999999999998</v>
      </c>
      <c r="D297" s="215">
        <v>22.039999999999992</v>
      </c>
      <c r="E297" s="470">
        <f t="shared" si="16"/>
        <v>0.08619138868249186</v>
      </c>
      <c r="F297" s="244"/>
      <c r="G297" s="266"/>
      <c r="I297" s="215">
        <v>148.76</v>
      </c>
      <c r="J297" s="215">
        <v>106.95</v>
      </c>
      <c r="K297" s="634">
        <f t="shared" si="17"/>
        <v>255.70999999999998</v>
      </c>
      <c r="M297" s="215">
        <v>12.039999999999992</v>
      </c>
      <c r="N297" s="215">
        <v>10</v>
      </c>
      <c r="O297" s="634">
        <f t="shared" si="18"/>
        <v>22.039999999999992</v>
      </c>
    </row>
    <row r="298" spans="1:15" ht="14.25" customHeight="1">
      <c r="A298" s="711">
        <v>21</v>
      </c>
      <c r="B298" s="711" t="s">
        <v>224</v>
      </c>
      <c r="C298" s="215">
        <v>381.1</v>
      </c>
      <c r="D298" s="215">
        <v>38.85000000000001</v>
      </c>
      <c r="E298" s="470">
        <f t="shared" si="16"/>
        <v>0.10194174757281554</v>
      </c>
      <c r="F298" s="244"/>
      <c r="G298" s="266"/>
      <c r="I298" s="215">
        <v>192.74</v>
      </c>
      <c r="J298" s="215">
        <v>188.36</v>
      </c>
      <c r="K298" s="634">
        <f t="shared" si="17"/>
        <v>381.1</v>
      </c>
      <c r="M298" s="215">
        <v>20.340000000000003</v>
      </c>
      <c r="N298" s="215">
        <v>18.51</v>
      </c>
      <c r="O298" s="634">
        <f t="shared" si="18"/>
        <v>38.85000000000001</v>
      </c>
    </row>
    <row r="299" spans="1:15" ht="14.25" customHeight="1">
      <c r="A299" s="711">
        <v>22</v>
      </c>
      <c r="B299" s="711" t="s">
        <v>225</v>
      </c>
      <c r="C299" s="215">
        <v>104.50999999999999</v>
      </c>
      <c r="D299" s="215">
        <v>12.179999999999996</v>
      </c>
      <c r="E299" s="470">
        <f t="shared" si="16"/>
        <v>0.11654387139986601</v>
      </c>
      <c r="F299" s="244"/>
      <c r="G299" s="266"/>
      <c r="I299" s="215">
        <v>83.16</v>
      </c>
      <c r="J299" s="215">
        <v>21.35</v>
      </c>
      <c r="K299" s="634">
        <f t="shared" si="17"/>
        <v>104.50999999999999</v>
      </c>
      <c r="M299" s="215">
        <v>6.61</v>
      </c>
      <c r="N299" s="215">
        <v>5.569999999999997</v>
      </c>
      <c r="O299" s="634">
        <f t="shared" si="18"/>
        <v>12.179999999999996</v>
      </c>
    </row>
    <row r="300" spans="1:15" ht="14.25" customHeight="1">
      <c r="A300" s="711">
        <v>23</v>
      </c>
      <c r="B300" s="711" t="s">
        <v>226</v>
      </c>
      <c r="C300" s="215">
        <v>136.07999999999998</v>
      </c>
      <c r="D300" s="215">
        <v>18.480000000000018</v>
      </c>
      <c r="E300" s="470">
        <f t="shared" si="16"/>
        <v>0.13580246913580263</v>
      </c>
      <c r="F300" s="471"/>
      <c r="G300" s="266"/>
      <c r="I300" s="215">
        <v>68.56</v>
      </c>
      <c r="J300" s="215">
        <v>67.52</v>
      </c>
      <c r="K300" s="634">
        <f t="shared" si="17"/>
        <v>136.07999999999998</v>
      </c>
      <c r="M300" s="215">
        <v>8.460000000000008</v>
      </c>
      <c r="N300" s="215">
        <v>10.02000000000001</v>
      </c>
      <c r="O300" s="634">
        <f t="shared" si="18"/>
        <v>18.480000000000018</v>
      </c>
    </row>
    <row r="301" spans="1:15" ht="16.5" thickBot="1">
      <c r="A301" s="288"/>
      <c r="B301" s="232" t="s">
        <v>10</v>
      </c>
      <c r="C301" s="714">
        <f>SUM(C278:C300)</f>
        <v>4524.99</v>
      </c>
      <c r="D301" s="714">
        <f>SUM(D278:D300)</f>
        <v>525.0899999999999</v>
      </c>
      <c r="E301" s="667">
        <f t="shared" si="16"/>
        <v>0.11604224539722738</v>
      </c>
      <c r="F301" s="7"/>
      <c r="G301" s="266"/>
      <c r="I301" s="191">
        <v>2530.109999999999</v>
      </c>
      <c r="J301" s="191">
        <v>1994.8799999999997</v>
      </c>
      <c r="K301" s="634">
        <f t="shared" si="17"/>
        <v>4524.989999999999</v>
      </c>
      <c r="M301" s="191">
        <f>SUM(M278:M300)</f>
        <v>324.44999999999993</v>
      </c>
      <c r="N301" s="191">
        <f>SUM(N278:N300)</f>
        <v>200.64</v>
      </c>
      <c r="O301" s="634">
        <f t="shared" si="18"/>
        <v>525.0899999999999</v>
      </c>
    </row>
    <row r="302" spans="1:7" ht="9.75" customHeight="1">
      <c r="A302" s="290"/>
      <c r="B302" s="291"/>
      <c r="C302" s="252"/>
      <c r="D302" s="472"/>
      <c r="E302" s="473"/>
      <c r="F302" s="7"/>
      <c r="G302" s="266"/>
    </row>
    <row r="303" spans="1:8" s="143" customFormat="1" ht="15.75">
      <c r="A303" s="131" t="s">
        <v>275</v>
      </c>
      <c r="B303" s="160"/>
      <c r="C303" s="239"/>
      <c r="D303" s="160"/>
      <c r="E303" s="240"/>
      <c r="F303" s="157"/>
      <c r="G303" s="146"/>
      <c r="H303" s="146"/>
    </row>
    <row r="304" spans="1:121" s="132" customFormat="1" ht="16.5" thickBot="1">
      <c r="A304" s="157" t="s">
        <v>276</v>
      </c>
      <c r="B304" s="130"/>
      <c r="C304" s="160"/>
      <c r="D304" s="160"/>
      <c r="E304" s="240" t="s">
        <v>172</v>
      </c>
      <c r="F304" s="130"/>
      <c r="G304" s="142"/>
      <c r="H304" s="142"/>
      <c r="I304" s="872" t="s">
        <v>39</v>
      </c>
      <c r="J304" s="872"/>
      <c r="K304" s="872"/>
      <c r="DQ304" s="132" t="s">
        <v>146</v>
      </c>
    </row>
    <row r="305" spans="1:11" ht="47.25">
      <c r="A305" s="241" t="s">
        <v>2</v>
      </c>
      <c r="B305" s="242" t="s">
        <v>9</v>
      </c>
      <c r="C305" s="242" t="s">
        <v>277</v>
      </c>
      <c r="D305" s="242" t="s">
        <v>278</v>
      </c>
      <c r="E305" s="243" t="s">
        <v>279</v>
      </c>
      <c r="F305" s="244"/>
      <c r="I305" s="89" t="s">
        <v>228</v>
      </c>
      <c r="J305" s="89" t="s">
        <v>229</v>
      </c>
      <c r="K305" s="192" t="s">
        <v>18</v>
      </c>
    </row>
    <row r="306" spans="1:11" ht="14.25" customHeight="1">
      <c r="A306" s="710">
        <v>1</v>
      </c>
      <c r="B306" s="710" t="s">
        <v>147</v>
      </c>
      <c r="C306" s="215">
        <v>98.78</v>
      </c>
      <c r="D306" s="215">
        <v>12.070000000000007</v>
      </c>
      <c r="E306" s="246">
        <f>D306/C306</f>
        <v>0.12219072686778708</v>
      </c>
      <c r="F306" s="7"/>
      <c r="I306" s="215">
        <v>12.060000000000002</v>
      </c>
      <c r="J306" s="215">
        <v>0.010000000000005116</v>
      </c>
      <c r="K306" s="634">
        <f>SUM(I306:J306)</f>
        <v>12.070000000000007</v>
      </c>
    </row>
    <row r="307" spans="1:11" ht="15" customHeight="1">
      <c r="A307" s="711">
        <v>2</v>
      </c>
      <c r="B307" s="711" t="s">
        <v>148</v>
      </c>
      <c r="C307" s="215">
        <v>223.85000000000002</v>
      </c>
      <c r="D307" s="215">
        <v>25.74999999999997</v>
      </c>
      <c r="E307" s="246">
        <f aca="true" t="shared" si="19" ref="E307:E329">D307/C307</f>
        <v>0.11503238775966035</v>
      </c>
      <c r="F307" s="7"/>
      <c r="I307" s="215">
        <v>18.25999999999999</v>
      </c>
      <c r="J307" s="215">
        <v>7.489999999999981</v>
      </c>
      <c r="K307" s="634">
        <f aca="true" t="shared" si="20" ref="K307:K329">SUM(I307:J307)</f>
        <v>25.74999999999997</v>
      </c>
    </row>
    <row r="308" spans="1:11" ht="15" customHeight="1">
      <c r="A308" s="710">
        <v>3</v>
      </c>
      <c r="B308" s="710" t="s">
        <v>149</v>
      </c>
      <c r="C308" s="215">
        <v>286.15999999999997</v>
      </c>
      <c r="D308" s="215">
        <v>28.159999999999954</v>
      </c>
      <c r="E308" s="246">
        <f t="shared" si="19"/>
        <v>0.09840648588202389</v>
      </c>
      <c r="F308" s="7"/>
      <c r="I308" s="215">
        <v>18.91999999999996</v>
      </c>
      <c r="J308" s="215">
        <v>9.239999999999995</v>
      </c>
      <c r="K308" s="634">
        <f t="shared" si="20"/>
        <v>28.159999999999954</v>
      </c>
    </row>
    <row r="309" spans="1:11" ht="14.25" customHeight="1">
      <c r="A309" s="711">
        <v>4</v>
      </c>
      <c r="B309" s="711" t="s">
        <v>190</v>
      </c>
      <c r="C309" s="215">
        <v>258.69</v>
      </c>
      <c r="D309" s="215">
        <v>22.91000000000001</v>
      </c>
      <c r="E309" s="246">
        <f t="shared" si="19"/>
        <v>0.08856159882484832</v>
      </c>
      <c r="F309" s="7"/>
      <c r="I309" s="215">
        <v>17.250000000000014</v>
      </c>
      <c r="J309" s="215">
        <v>5.659999999999997</v>
      </c>
      <c r="K309" s="634">
        <f t="shared" si="20"/>
        <v>22.91000000000001</v>
      </c>
    </row>
    <row r="310" spans="1:11" ht="14.25" customHeight="1">
      <c r="A310" s="711">
        <v>5</v>
      </c>
      <c r="B310" s="711" t="s">
        <v>150</v>
      </c>
      <c r="C310" s="215">
        <v>114.14</v>
      </c>
      <c r="D310" s="215">
        <v>31.659999999999993</v>
      </c>
      <c r="E310" s="246">
        <f t="shared" si="19"/>
        <v>0.2773786577886805</v>
      </c>
      <c r="F310" s="7"/>
      <c r="I310" s="215">
        <v>24.47999999999999</v>
      </c>
      <c r="J310" s="215">
        <v>7.180000000000003</v>
      </c>
      <c r="K310" s="634">
        <f t="shared" si="20"/>
        <v>31.659999999999993</v>
      </c>
    </row>
    <row r="311" spans="1:11" ht="14.25" customHeight="1">
      <c r="A311" s="711">
        <v>6</v>
      </c>
      <c r="B311" s="711" t="s">
        <v>191</v>
      </c>
      <c r="C311" s="215">
        <v>194.22000000000003</v>
      </c>
      <c r="D311" s="215">
        <v>27.060000000000002</v>
      </c>
      <c r="E311" s="246">
        <f t="shared" si="19"/>
        <v>0.13932653691689836</v>
      </c>
      <c r="F311" s="7"/>
      <c r="I311" s="215">
        <v>24.069999999999993</v>
      </c>
      <c r="J311" s="215">
        <v>2.990000000000009</v>
      </c>
      <c r="K311" s="634">
        <f t="shared" si="20"/>
        <v>27.060000000000002</v>
      </c>
    </row>
    <row r="312" spans="1:11" ht="14.25" customHeight="1">
      <c r="A312" s="710">
        <v>7</v>
      </c>
      <c r="B312" s="710" t="s">
        <v>151</v>
      </c>
      <c r="C312" s="215">
        <v>92.11</v>
      </c>
      <c r="D312" s="215">
        <v>7.339999999999996</v>
      </c>
      <c r="E312" s="246">
        <f t="shared" si="19"/>
        <v>0.07968733036586687</v>
      </c>
      <c r="F312" s="7"/>
      <c r="I312" s="215">
        <v>6.3799999999999955</v>
      </c>
      <c r="J312" s="215">
        <v>0.9600000000000009</v>
      </c>
      <c r="K312" s="634">
        <f t="shared" si="20"/>
        <v>7.339999999999996</v>
      </c>
    </row>
    <row r="313" spans="1:11" ht="13.5" customHeight="1">
      <c r="A313" s="711">
        <v>8</v>
      </c>
      <c r="B313" s="711" t="s">
        <v>152</v>
      </c>
      <c r="C313" s="215">
        <v>334.4</v>
      </c>
      <c r="D313" s="215">
        <v>60.98000000000002</v>
      </c>
      <c r="E313" s="246">
        <f t="shared" si="19"/>
        <v>0.1823564593301436</v>
      </c>
      <c r="F313" s="7"/>
      <c r="I313" s="215">
        <v>31.73999999999998</v>
      </c>
      <c r="J313" s="215">
        <v>29.240000000000038</v>
      </c>
      <c r="K313" s="634">
        <f t="shared" si="20"/>
        <v>60.98000000000002</v>
      </c>
    </row>
    <row r="314" spans="1:11" ht="13.5" customHeight="1">
      <c r="A314" s="711">
        <v>9</v>
      </c>
      <c r="B314" s="711" t="s">
        <v>153</v>
      </c>
      <c r="C314" s="215">
        <v>198.52</v>
      </c>
      <c r="D314" s="215">
        <v>64.73000000000002</v>
      </c>
      <c r="E314" s="246">
        <f t="shared" si="19"/>
        <v>0.32606286520249855</v>
      </c>
      <c r="F314" s="7"/>
      <c r="I314" s="215">
        <v>11.579999999999998</v>
      </c>
      <c r="J314" s="215">
        <v>53.15000000000001</v>
      </c>
      <c r="K314" s="634">
        <f t="shared" si="20"/>
        <v>64.73000000000002</v>
      </c>
    </row>
    <row r="315" spans="1:11" ht="14.25" customHeight="1">
      <c r="A315" s="711">
        <v>10</v>
      </c>
      <c r="B315" s="711" t="s">
        <v>154</v>
      </c>
      <c r="C315" s="215">
        <v>246.56</v>
      </c>
      <c r="D315" s="215">
        <v>2.030000000000001</v>
      </c>
      <c r="E315" s="246">
        <f t="shared" si="19"/>
        <v>0.008233290071382224</v>
      </c>
      <c r="F315" s="7"/>
      <c r="I315" s="215">
        <v>1.420000000000016</v>
      </c>
      <c r="J315" s="215">
        <v>0.6099999999999852</v>
      </c>
      <c r="K315" s="634">
        <f t="shared" si="20"/>
        <v>2.030000000000001</v>
      </c>
    </row>
    <row r="316" spans="1:11" ht="14.25" customHeight="1">
      <c r="A316" s="711">
        <v>11</v>
      </c>
      <c r="B316" s="711" t="s">
        <v>155</v>
      </c>
      <c r="C316" s="215">
        <v>102.43</v>
      </c>
      <c r="D316" s="215">
        <v>17.879999999999995</v>
      </c>
      <c r="E316" s="246">
        <f t="shared" si="19"/>
        <v>0.17455823489212138</v>
      </c>
      <c r="F316" s="7"/>
      <c r="I316" s="215">
        <v>17.5</v>
      </c>
      <c r="J316" s="215">
        <v>0.37999999999999545</v>
      </c>
      <c r="K316" s="634">
        <f t="shared" si="20"/>
        <v>17.879999999999995</v>
      </c>
    </row>
    <row r="317" spans="1:11" ht="14.25" customHeight="1">
      <c r="A317" s="711">
        <v>12</v>
      </c>
      <c r="B317" s="711" t="s">
        <v>192</v>
      </c>
      <c r="C317" s="215">
        <v>78.67</v>
      </c>
      <c r="D317" s="215">
        <v>43.39</v>
      </c>
      <c r="E317" s="246">
        <f t="shared" si="19"/>
        <v>0.5515444260836405</v>
      </c>
      <c r="F317" s="7"/>
      <c r="I317" s="215">
        <v>20.18</v>
      </c>
      <c r="J317" s="215">
        <v>23.209999999999997</v>
      </c>
      <c r="K317" s="634">
        <f t="shared" si="20"/>
        <v>43.39</v>
      </c>
    </row>
    <row r="318" spans="1:11" ht="13.5" customHeight="1">
      <c r="A318" s="711">
        <v>13</v>
      </c>
      <c r="B318" s="711" t="s">
        <v>156</v>
      </c>
      <c r="C318" s="215">
        <v>182.70999999999998</v>
      </c>
      <c r="D318" s="215">
        <v>4.590000000000018</v>
      </c>
      <c r="E318" s="246">
        <f t="shared" si="19"/>
        <v>0.02512177768047736</v>
      </c>
      <c r="F318" s="7"/>
      <c r="I318" s="215">
        <v>3.940000000000012</v>
      </c>
      <c r="J318" s="215">
        <v>0.6500000000000057</v>
      </c>
      <c r="K318" s="634">
        <f t="shared" si="20"/>
        <v>4.590000000000018</v>
      </c>
    </row>
    <row r="319" spans="1:11" ht="14.25" customHeight="1">
      <c r="A319" s="711">
        <v>14</v>
      </c>
      <c r="B319" s="711" t="s">
        <v>157</v>
      </c>
      <c r="C319" s="215">
        <v>19.36</v>
      </c>
      <c r="D319" s="215">
        <v>2.3599999999999985</v>
      </c>
      <c r="E319" s="246">
        <f t="shared" si="19"/>
        <v>0.12190082644628092</v>
      </c>
      <c r="F319" s="7"/>
      <c r="I319" s="215">
        <v>0.16999999999999815</v>
      </c>
      <c r="J319" s="215">
        <v>2.1900000000000004</v>
      </c>
      <c r="K319" s="634">
        <f t="shared" si="20"/>
        <v>2.3599999999999985</v>
      </c>
    </row>
    <row r="320" spans="1:11" ht="14.25" customHeight="1">
      <c r="A320" s="710">
        <v>15</v>
      </c>
      <c r="B320" s="710" t="s">
        <v>158</v>
      </c>
      <c r="C320" s="215">
        <v>165.21</v>
      </c>
      <c r="D320" s="215">
        <v>16.659999999999997</v>
      </c>
      <c r="E320" s="246">
        <f t="shared" si="19"/>
        <v>0.10084135342896916</v>
      </c>
      <c r="F320" s="7"/>
      <c r="I320" s="215">
        <v>14.61999999999999</v>
      </c>
      <c r="J320" s="215">
        <v>2.0400000000000063</v>
      </c>
      <c r="K320" s="634">
        <f t="shared" si="20"/>
        <v>16.659999999999997</v>
      </c>
    </row>
    <row r="321" spans="1:11" ht="14.25" customHeight="1">
      <c r="A321" s="710">
        <v>16</v>
      </c>
      <c r="B321" s="710" t="s">
        <v>193</v>
      </c>
      <c r="C321" s="215">
        <v>287.27</v>
      </c>
      <c r="D321" s="215">
        <v>56.39</v>
      </c>
      <c r="E321" s="246">
        <f t="shared" si="19"/>
        <v>0.19629616736867755</v>
      </c>
      <c r="F321" s="7"/>
      <c r="I321" s="215">
        <v>38.83000000000001</v>
      </c>
      <c r="J321" s="215">
        <v>17.559999999999988</v>
      </c>
      <c r="K321" s="634">
        <f t="shared" si="20"/>
        <v>56.39</v>
      </c>
    </row>
    <row r="322" spans="1:11" ht="13.5" customHeight="1">
      <c r="A322" s="711">
        <v>17</v>
      </c>
      <c r="B322" s="711" t="s">
        <v>159</v>
      </c>
      <c r="C322" s="215">
        <v>64.79</v>
      </c>
      <c r="D322" s="215">
        <v>9.469999999999992</v>
      </c>
      <c r="E322" s="246">
        <f t="shared" si="19"/>
        <v>0.14616453156351275</v>
      </c>
      <c r="F322" s="7"/>
      <c r="I322" s="215">
        <v>7.419999999999995</v>
      </c>
      <c r="J322" s="215">
        <v>2.049999999999997</v>
      </c>
      <c r="K322" s="634">
        <f t="shared" si="20"/>
        <v>9.469999999999992</v>
      </c>
    </row>
    <row r="323" spans="1:11" ht="14.25" customHeight="1">
      <c r="A323" s="712">
        <v>18</v>
      </c>
      <c r="B323" s="710" t="s">
        <v>160</v>
      </c>
      <c r="C323" s="215">
        <v>539.12</v>
      </c>
      <c r="D323" s="215">
        <v>26.91999999999993</v>
      </c>
      <c r="E323" s="246">
        <f t="shared" si="19"/>
        <v>0.049933224514022725</v>
      </c>
      <c r="F323" s="7"/>
      <c r="I323" s="215">
        <v>17.5</v>
      </c>
      <c r="J323" s="215">
        <v>9.41999999999993</v>
      </c>
      <c r="K323" s="634">
        <f t="shared" si="20"/>
        <v>26.91999999999993</v>
      </c>
    </row>
    <row r="324" spans="1:11" ht="14.25" customHeight="1">
      <c r="A324" s="713">
        <v>19</v>
      </c>
      <c r="B324" s="711" t="s">
        <v>161</v>
      </c>
      <c r="C324" s="215">
        <v>160.6</v>
      </c>
      <c r="D324" s="215">
        <v>20.109999999999985</v>
      </c>
      <c r="E324" s="246">
        <f t="shared" si="19"/>
        <v>0.12521793275217924</v>
      </c>
      <c r="F324" s="7"/>
      <c r="I324" s="215">
        <v>16.049999999999997</v>
      </c>
      <c r="J324" s="215">
        <v>4.059999999999988</v>
      </c>
      <c r="K324" s="634">
        <f t="shared" si="20"/>
        <v>20.109999999999985</v>
      </c>
    </row>
    <row r="325" spans="1:11" ht="14.25" customHeight="1">
      <c r="A325" s="713">
        <v>20</v>
      </c>
      <c r="B325" s="711" t="s">
        <v>175</v>
      </c>
      <c r="C325" s="215">
        <v>255.70999999999998</v>
      </c>
      <c r="D325" s="215">
        <v>14.510000000000005</v>
      </c>
      <c r="E325" s="246">
        <f t="shared" si="19"/>
        <v>0.056743967775996274</v>
      </c>
      <c r="F325" s="7"/>
      <c r="I325" s="709">
        <v>12.239999999999995</v>
      </c>
      <c r="J325" s="215">
        <v>2.2700000000000102</v>
      </c>
      <c r="K325" s="634">
        <f t="shared" si="20"/>
        <v>14.510000000000005</v>
      </c>
    </row>
    <row r="326" spans="1:11" ht="14.25" customHeight="1">
      <c r="A326" s="711">
        <v>21</v>
      </c>
      <c r="B326" s="711" t="s">
        <v>224</v>
      </c>
      <c r="C326" s="215">
        <v>381.1</v>
      </c>
      <c r="D326" s="215">
        <v>3.899999999999949</v>
      </c>
      <c r="E326" s="246">
        <f t="shared" si="19"/>
        <v>0.010233534505379031</v>
      </c>
      <c r="F326" s="7"/>
      <c r="I326" s="709">
        <v>1.1299999999999955</v>
      </c>
      <c r="J326" s="215">
        <v>2.7699999999999534</v>
      </c>
      <c r="K326" s="634">
        <f t="shared" si="20"/>
        <v>3.899999999999949</v>
      </c>
    </row>
    <row r="327" spans="1:11" ht="14.25" customHeight="1">
      <c r="A327" s="711">
        <v>22</v>
      </c>
      <c r="B327" s="711" t="s">
        <v>225</v>
      </c>
      <c r="C327" s="215">
        <v>104.50999999999999</v>
      </c>
      <c r="D327" s="215">
        <v>6.3999999999999915</v>
      </c>
      <c r="E327" s="246">
        <f t="shared" si="19"/>
        <v>0.06123815902784415</v>
      </c>
      <c r="F327" s="7"/>
      <c r="I327" s="709">
        <v>0.8499999999999943</v>
      </c>
      <c r="J327" s="215">
        <v>5.549999999999997</v>
      </c>
      <c r="K327" s="634">
        <f t="shared" si="20"/>
        <v>6.3999999999999915</v>
      </c>
    </row>
    <row r="328" spans="1:12" ht="14.25" customHeight="1">
      <c r="A328" s="711">
        <v>23</v>
      </c>
      <c r="B328" s="711" t="s">
        <v>226</v>
      </c>
      <c r="C328" s="215">
        <v>136.07999999999998</v>
      </c>
      <c r="D328" s="215">
        <v>17.00000000000003</v>
      </c>
      <c r="E328" s="246">
        <f t="shared" si="19"/>
        <v>0.12492651381540293</v>
      </c>
      <c r="F328" s="7"/>
      <c r="H328" s="482"/>
      <c r="I328" s="709">
        <v>9.620000000000012</v>
      </c>
      <c r="J328" s="215">
        <v>7.380000000000017</v>
      </c>
      <c r="K328" s="634">
        <f t="shared" si="20"/>
        <v>17.00000000000003</v>
      </c>
      <c r="L328" s="143"/>
    </row>
    <row r="329" spans="1:12" ht="16.5" thickBot="1">
      <c r="A329" s="247"/>
      <c r="B329" s="248" t="s">
        <v>10</v>
      </c>
      <c r="C329" s="706">
        <f>SUM(C306:C328)</f>
        <v>4524.99</v>
      </c>
      <c r="D329" s="706">
        <v>522.2699999999999</v>
      </c>
      <c r="E329" s="668">
        <f t="shared" si="19"/>
        <v>0.1154190396000875</v>
      </c>
      <c r="F329" s="249"/>
      <c r="I329" s="708">
        <v>326.2099999999999</v>
      </c>
      <c r="J329" s="191">
        <v>196.05999999999997</v>
      </c>
      <c r="K329" s="634">
        <f t="shared" si="20"/>
        <v>522.2699999999999</v>
      </c>
      <c r="L329" s="132"/>
    </row>
    <row r="330" spans="1:6" ht="11.25" customHeight="1">
      <c r="A330" s="250"/>
      <c r="B330" s="251"/>
      <c r="C330" s="252"/>
      <c r="D330" s="253"/>
      <c r="E330" s="254"/>
      <c r="F330" s="249"/>
    </row>
    <row r="331" spans="1:8" s="143" customFormat="1" ht="15" customHeight="1">
      <c r="A331" s="131" t="s">
        <v>130</v>
      </c>
      <c r="B331" s="130"/>
      <c r="C331" s="130"/>
      <c r="D331" s="130"/>
      <c r="E331" s="255"/>
      <c r="F331" s="130"/>
      <c r="G331" s="144"/>
      <c r="H331" s="144"/>
    </row>
    <row r="332" spans="1:6" ht="12.75" customHeight="1" thickBot="1">
      <c r="A332" s="93"/>
      <c r="B332" s="7"/>
      <c r="C332" s="7"/>
      <c r="D332" s="101"/>
      <c r="E332" s="113"/>
      <c r="F332" s="256" t="s">
        <v>11</v>
      </c>
    </row>
    <row r="333" spans="1:6" ht="38.25" customHeight="1">
      <c r="A333" s="241" t="s">
        <v>12</v>
      </c>
      <c r="B333" s="242" t="s">
        <v>280</v>
      </c>
      <c r="C333" s="715" t="s">
        <v>281</v>
      </c>
      <c r="D333" s="242" t="s">
        <v>13</v>
      </c>
      <c r="E333" s="826" t="s">
        <v>14</v>
      </c>
      <c r="F333" s="828"/>
    </row>
    <row r="334" spans="1:6" ht="16.5" thickBot="1">
      <c r="A334" s="561">
        <f>C329</f>
        <v>4524.99</v>
      </c>
      <c r="B334" s="273">
        <f>D301</f>
        <v>525.0899999999999</v>
      </c>
      <c r="C334" s="273">
        <f>E364</f>
        <v>3952.55</v>
      </c>
      <c r="D334" s="562">
        <f>B334+C334</f>
        <v>4477.64</v>
      </c>
      <c r="E334" s="827">
        <f>D334/A334</f>
        <v>0.9895358884771017</v>
      </c>
      <c r="F334" s="478"/>
    </row>
    <row r="335" spans="1:6" ht="6" customHeight="1">
      <c r="A335" s="546"/>
      <c r="B335" s="547"/>
      <c r="C335" s="548"/>
      <c r="D335" s="549"/>
      <c r="E335" s="370"/>
      <c r="F335" s="478"/>
    </row>
    <row r="336" spans="1:6" ht="15.75">
      <c r="A336" s="956" t="s">
        <v>70</v>
      </c>
      <c r="B336" s="956"/>
      <c r="C336" s="956"/>
      <c r="D336" s="550"/>
      <c r="E336" s="550"/>
      <c r="F336" s="7"/>
    </row>
    <row r="337" spans="1:5" ht="8.25" customHeight="1">
      <c r="A337" s="222"/>
      <c r="B337" s="222"/>
      <c r="C337" s="222"/>
      <c r="D337" s="23"/>
      <c r="E337" s="23"/>
    </row>
    <row r="338" spans="1:8" s="143" customFormat="1" ht="15.75">
      <c r="A338" s="131" t="s">
        <v>282</v>
      </c>
      <c r="B338" s="130"/>
      <c r="C338" s="130"/>
      <c r="D338" s="130"/>
      <c r="E338" s="255"/>
      <c r="F338" s="130"/>
      <c r="G338" s="260"/>
      <c r="H338" s="142"/>
    </row>
    <row r="339" spans="1:11" s="132" customFormat="1" ht="16.5" thickBot="1">
      <c r="A339" s="157" t="s">
        <v>283</v>
      </c>
      <c r="B339" s="130"/>
      <c r="C339" s="130"/>
      <c r="D339" s="130"/>
      <c r="E339" s="255"/>
      <c r="F339" s="130"/>
      <c r="G339" s="260"/>
      <c r="H339" s="142"/>
      <c r="I339" s="872" t="s">
        <v>95</v>
      </c>
      <c r="J339" s="872"/>
      <c r="K339" s="872"/>
    </row>
    <row r="340" spans="1:11" ht="45.75" customHeight="1">
      <c r="A340" s="241" t="s">
        <v>2</v>
      </c>
      <c r="B340" s="242" t="s">
        <v>15</v>
      </c>
      <c r="C340" s="242" t="s">
        <v>284</v>
      </c>
      <c r="D340" s="242" t="s">
        <v>280</v>
      </c>
      <c r="E340" s="261" t="s">
        <v>95</v>
      </c>
      <c r="F340" s="242" t="s">
        <v>16</v>
      </c>
      <c r="G340" s="262" t="s">
        <v>17</v>
      </c>
      <c r="H340" s="176"/>
      <c r="I340" s="89" t="s">
        <v>228</v>
      </c>
      <c r="J340" s="89" t="s">
        <v>229</v>
      </c>
      <c r="K340" s="192" t="s">
        <v>18</v>
      </c>
    </row>
    <row r="341" spans="1:11" ht="15.75">
      <c r="A341" s="710">
        <v>1</v>
      </c>
      <c r="B341" s="710" t="s">
        <v>147</v>
      </c>
      <c r="C341" s="215">
        <f>C278</f>
        <v>98.78</v>
      </c>
      <c r="D341" s="215">
        <f>D278</f>
        <v>14.940000000000005</v>
      </c>
      <c r="E341" s="716">
        <v>87.91</v>
      </c>
      <c r="F341" s="215">
        <f>D341+E341</f>
        <v>102.85</v>
      </c>
      <c r="G341" s="263">
        <f aca="true" t="shared" si="21" ref="G341:G364">F341/C341</f>
        <v>1.0412026726057906</v>
      </c>
      <c r="H341" s="104"/>
      <c r="I341" s="215">
        <v>57.04</v>
      </c>
      <c r="J341" s="165">
        <v>30.870000000000005</v>
      </c>
      <c r="K341" s="634">
        <f>SUM(I341:J341)</f>
        <v>87.91</v>
      </c>
    </row>
    <row r="342" spans="1:11" ht="15.75">
      <c r="A342" s="711">
        <v>2</v>
      </c>
      <c r="B342" s="711" t="s">
        <v>148</v>
      </c>
      <c r="C342" s="215">
        <f aca="true" t="shared" si="22" ref="C342:D363">C279</f>
        <v>223.85000000000002</v>
      </c>
      <c r="D342" s="215">
        <f t="shared" si="22"/>
        <v>22.569999999999975</v>
      </c>
      <c r="E342" s="716">
        <v>199.54</v>
      </c>
      <c r="F342" s="215">
        <f aca="true" t="shared" si="23" ref="F342:F364">D342+E342</f>
        <v>222.10999999999996</v>
      </c>
      <c r="G342" s="263">
        <f t="shared" si="21"/>
        <v>0.9922269376814828</v>
      </c>
      <c r="H342" s="104"/>
      <c r="I342" s="215">
        <v>109.02000000000001</v>
      </c>
      <c r="J342" s="165">
        <v>90.51999999999998</v>
      </c>
      <c r="K342" s="634">
        <f aca="true" t="shared" si="24" ref="K342:K364">SUM(I342:J342)</f>
        <v>199.54</v>
      </c>
    </row>
    <row r="343" spans="1:11" ht="15.75">
      <c r="A343" s="710">
        <v>3</v>
      </c>
      <c r="B343" s="710" t="s">
        <v>149</v>
      </c>
      <c r="C343" s="215">
        <f t="shared" si="22"/>
        <v>286.15999999999997</v>
      </c>
      <c r="D343" s="215">
        <f t="shared" si="22"/>
        <v>30.599999999999966</v>
      </c>
      <c r="E343" s="716">
        <v>254.68</v>
      </c>
      <c r="F343" s="215">
        <f t="shared" si="23"/>
        <v>285.28</v>
      </c>
      <c r="G343" s="263">
        <f t="shared" si="21"/>
        <v>0.9969247973161868</v>
      </c>
      <c r="H343" s="104"/>
      <c r="I343" s="215">
        <v>164.12</v>
      </c>
      <c r="J343" s="165">
        <v>90.56</v>
      </c>
      <c r="K343" s="634">
        <f t="shared" si="24"/>
        <v>254.68</v>
      </c>
    </row>
    <row r="344" spans="1:11" ht="15.75">
      <c r="A344" s="711">
        <v>4</v>
      </c>
      <c r="B344" s="711" t="s">
        <v>190</v>
      </c>
      <c r="C344" s="215">
        <f t="shared" si="22"/>
        <v>258.69</v>
      </c>
      <c r="D344" s="215">
        <f t="shared" si="22"/>
        <v>14.82000000000002</v>
      </c>
      <c r="E344" s="716">
        <v>230.57999999999998</v>
      </c>
      <c r="F344" s="215">
        <f t="shared" si="23"/>
        <v>245.4</v>
      </c>
      <c r="G344" s="264">
        <f t="shared" si="21"/>
        <v>0.9486257682940972</v>
      </c>
      <c r="H344" s="104"/>
      <c r="I344" s="215">
        <v>126.5</v>
      </c>
      <c r="J344" s="165">
        <v>104.08</v>
      </c>
      <c r="K344" s="634">
        <f t="shared" si="24"/>
        <v>230.57999999999998</v>
      </c>
    </row>
    <row r="345" spans="1:11" ht="15.75">
      <c r="A345" s="711">
        <v>5</v>
      </c>
      <c r="B345" s="711" t="s">
        <v>150</v>
      </c>
      <c r="C345" s="215">
        <f t="shared" si="22"/>
        <v>114.14</v>
      </c>
      <c r="D345" s="215">
        <f t="shared" si="22"/>
        <v>17.609999999999992</v>
      </c>
      <c r="E345" s="716">
        <v>101.49000000000001</v>
      </c>
      <c r="F345" s="215">
        <f t="shared" si="23"/>
        <v>119.1</v>
      </c>
      <c r="G345" s="263">
        <f t="shared" si="21"/>
        <v>1.0434554056421936</v>
      </c>
      <c r="H345" s="104"/>
      <c r="I345" s="215">
        <v>71.19</v>
      </c>
      <c r="J345" s="165">
        <v>30.300000000000004</v>
      </c>
      <c r="K345" s="634">
        <f t="shared" si="24"/>
        <v>101.49000000000001</v>
      </c>
    </row>
    <row r="346" spans="1:11" ht="15.75">
      <c r="A346" s="711">
        <v>6</v>
      </c>
      <c r="B346" s="711" t="s">
        <v>191</v>
      </c>
      <c r="C346" s="215">
        <f t="shared" si="22"/>
        <v>194.22000000000003</v>
      </c>
      <c r="D346" s="215">
        <f t="shared" si="22"/>
        <v>7.409999999999998</v>
      </c>
      <c r="E346" s="716">
        <v>172.88</v>
      </c>
      <c r="F346" s="215">
        <f t="shared" si="23"/>
        <v>180.29</v>
      </c>
      <c r="G346" s="263">
        <f t="shared" si="21"/>
        <v>0.9282772114097414</v>
      </c>
      <c r="H346" s="104"/>
      <c r="I346" s="215">
        <v>109.66</v>
      </c>
      <c r="J346" s="165">
        <v>63.220000000000006</v>
      </c>
      <c r="K346" s="634">
        <f t="shared" si="24"/>
        <v>172.88</v>
      </c>
    </row>
    <row r="347" spans="1:11" ht="15.75">
      <c r="A347" s="710">
        <v>7</v>
      </c>
      <c r="B347" s="710" t="s">
        <v>151</v>
      </c>
      <c r="C347" s="215">
        <f t="shared" si="22"/>
        <v>92.11</v>
      </c>
      <c r="D347" s="215">
        <f t="shared" si="22"/>
        <v>21.089999999999996</v>
      </c>
      <c r="E347" s="716">
        <v>82.15</v>
      </c>
      <c r="F347" s="215">
        <f t="shared" si="23"/>
        <v>103.24000000000001</v>
      </c>
      <c r="G347" s="263">
        <f t="shared" si="21"/>
        <v>1.1208337856910218</v>
      </c>
      <c r="H347" s="104"/>
      <c r="I347" s="215">
        <v>43.85</v>
      </c>
      <c r="J347" s="165">
        <v>38.3</v>
      </c>
      <c r="K347" s="634">
        <f t="shared" si="24"/>
        <v>82.15</v>
      </c>
    </row>
    <row r="348" spans="1:11" ht="15.75">
      <c r="A348" s="711">
        <v>8</v>
      </c>
      <c r="B348" s="711" t="s">
        <v>152</v>
      </c>
      <c r="C348" s="215">
        <f t="shared" si="22"/>
        <v>334.4</v>
      </c>
      <c r="D348" s="215">
        <f t="shared" si="22"/>
        <v>61.09000000000003</v>
      </c>
      <c r="E348" s="716">
        <v>297.99</v>
      </c>
      <c r="F348" s="215">
        <f t="shared" si="23"/>
        <v>359.08000000000004</v>
      </c>
      <c r="G348" s="264">
        <f t="shared" si="21"/>
        <v>1.0738038277511963</v>
      </c>
      <c r="H348" s="104"/>
      <c r="I348" s="215">
        <v>167.41</v>
      </c>
      <c r="J348" s="165">
        <v>130.58</v>
      </c>
      <c r="K348" s="634">
        <f t="shared" si="24"/>
        <v>297.99</v>
      </c>
    </row>
    <row r="349" spans="1:11" ht="15.75">
      <c r="A349" s="711">
        <v>9</v>
      </c>
      <c r="B349" s="711" t="s">
        <v>153</v>
      </c>
      <c r="C349" s="215">
        <f t="shared" si="22"/>
        <v>198.52</v>
      </c>
      <c r="D349" s="215">
        <f t="shared" si="22"/>
        <v>13.100000000000007</v>
      </c>
      <c r="E349" s="716">
        <v>177.32</v>
      </c>
      <c r="F349" s="215">
        <f t="shared" si="23"/>
        <v>190.42</v>
      </c>
      <c r="G349" s="263">
        <f t="shared" si="21"/>
        <v>0.9591980656860769</v>
      </c>
      <c r="H349" s="104"/>
      <c r="I349" s="215">
        <v>74.66</v>
      </c>
      <c r="J349" s="165">
        <v>102.66000000000001</v>
      </c>
      <c r="K349" s="634">
        <f t="shared" si="24"/>
        <v>177.32</v>
      </c>
    </row>
    <row r="350" spans="1:11" ht="15.75">
      <c r="A350" s="711">
        <v>10</v>
      </c>
      <c r="B350" s="711" t="s">
        <v>154</v>
      </c>
      <c r="C350" s="215">
        <f t="shared" si="22"/>
        <v>246.56</v>
      </c>
      <c r="D350" s="215">
        <f t="shared" si="22"/>
        <v>26.219999999999985</v>
      </c>
      <c r="E350" s="716">
        <v>219.8</v>
      </c>
      <c r="F350" s="215">
        <f t="shared" si="23"/>
        <v>246.01999999999998</v>
      </c>
      <c r="G350" s="263">
        <f t="shared" si="21"/>
        <v>0.9978098637248539</v>
      </c>
      <c r="H350" s="104"/>
      <c r="I350" s="215">
        <v>118.98</v>
      </c>
      <c r="J350" s="165">
        <v>100.82</v>
      </c>
      <c r="K350" s="634">
        <f t="shared" si="24"/>
        <v>219.8</v>
      </c>
    </row>
    <row r="351" spans="1:11" ht="15.75">
      <c r="A351" s="711">
        <v>11</v>
      </c>
      <c r="B351" s="711" t="s">
        <v>155</v>
      </c>
      <c r="C351" s="215">
        <f t="shared" si="22"/>
        <v>102.43</v>
      </c>
      <c r="D351" s="215">
        <f t="shared" si="22"/>
        <v>27.479999999999997</v>
      </c>
      <c r="E351" s="716">
        <v>91.37</v>
      </c>
      <c r="F351" s="215">
        <f t="shared" si="23"/>
        <v>118.85</v>
      </c>
      <c r="G351" s="263">
        <f t="shared" si="21"/>
        <v>1.1603045982622278</v>
      </c>
      <c r="H351" s="104"/>
      <c r="I351" s="215">
        <v>47.61</v>
      </c>
      <c r="J351" s="165">
        <v>43.76</v>
      </c>
      <c r="K351" s="634">
        <f t="shared" si="24"/>
        <v>91.37</v>
      </c>
    </row>
    <row r="352" spans="1:11" ht="15.75">
      <c r="A352" s="711">
        <v>12</v>
      </c>
      <c r="B352" s="711" t="s">
        <v>192</v>
      </c>
      <c r="C352" s="215">
        <f t="shared" si="22"/>
        <v>78.67</v>
      </c>
      <c r="D352" s="215">
        <f t="shared" si="22"/>
        <v>38.73</v>
      </c>
      <c r="E352" s="716">
        <v>70.14</v>
      </c>
      <c r="F352" s="215">
        <f t="shared" si="23"/>
        <v>108.87</v>
      </c>
      <c r="G352" s="264">
        <f t="shared" si="21"/>
        <v>1.3838820388966568</v>
      </c>
      <c r="H352" s="104"/>
      <c r="I352" s="215">
        <v>37.93</v>
      </c>
      <c r="J352" s="165">
        <v>32.21</v>
      </c>
      <c r="K352" s="634">
        <f t="shared" si="24"/>
        <v>70.14</v>
      </c>
    </row>
    <row r="353" spans="1:11" ht="15.75">
      <c r="A353" s="711">
        <v>13</v>
      </c>
      <c r="B353" s="711" t="s">
        <v>156</v>
      </c>
      <c r="C353" s="215">
        <f t="shared" si="22"/>
        <v>182.70999999999998</v>
      </c>
      <c r="D353" s="215">
        <f t="shared" si="22"/>
        <v>14.270000000000005</v>
      </c>
      <c r="E353" s="716">
        <v>162.85000000000002</v>
      </c>
      <c r="F353" s="215">
        <f t="shared" si="23"/>
        <v>177.12000000000003</v>
      </c>
      <c r="G353" s="263">
        <f t="shared" si="21"/>
        <v>0.9694050681407698</v>
      </c>
      <c r="H353" s="104"/>
      <c r="I353" s="215">
        <v>91.01</v>
      </c>
      <c r="J353" s="165">
        <v>71.84</v>
      </c>
      <c r="K353" s="634">
        <f t="shared" si="24"/>
        <v>162.85000000000002</v>
      </c>
    </row>
    <row r="354" spans="1:11" s="26" customFormat="1" ht="15.75">
      <c r="A354" s="711">
        <v>14</v>
      </c>
      <c r="B354" s="711" t="s">
        <v>157</v>
      </c>
      <c r="C354" s="215">
        <f t="shared" si="22"/>
        <v>19.36</v>
      </c>
      <c r="D354" s="215">
        <f t="shared" si="22"/>
        <v>3.6899999999999995</v>
      </c>
      <c r="E354" s="716">
        <v>17.259999999999998</v>
      </c>
      <c r="F354" s="215">
        <f t="shared" si="23"/>
        <v>20.949999999999996</v>
      </c>
      <c r="G354" s="263">
        <f t="shared" si="21"/>
        <v>1.0821280991735536</v>
      </c>
      <c r="H354" s="104"/>
      <c r="I354" s="215">
        <v>10.479999999999999</v>
      </c>
      <c r="J354" s="165">
        <v>6.78</v>
      </c>
      <c r="K354" s="634">
        <f t="shared" si="24"/>
        <v>17.259999999999998</v>
      </c>
    </row>
    <row r="355" spans="1:11" ht="15" customHeight="1">
      <c r="A355" s="710">
        <v>15</v>
      </c>
      <c r="B355" s="710" t="s">
        <v>158</v>
      </c>
      <c r="C355" s="215">
        <f t="shared" si="22"/>
        <v>165.21</v>
      </c>
      <c r="D355" s="215">
        <f t="shared" si="22"/>
        <v>16.65999999999999</v>
      </c>
      <c r="E355" s="716">
        <v>147.34</v>
      </c>
      <c r="F355" s="215">
        <f t="shared" si="23"/>
        <v>164</v>
      </c>
      <c r="G355" s="263">
        <f t="shared" si="21"/>
        <v>0.9926759881363113</v>
      </c>
      <c r="H355" s="104"/>
      <c r="I355" s="215">
        <v>76.14</v>
      </c>
      <c r="J355" s="165">
        <v>71.2</v>
      </c>
      <c r="K355" s="634">
        <f t="shared" si="24"/>
        <v>147.34</v>
      </c>
    </row>
    <row r="356" spans="1:11" ht="13.5" customHeight="1">
      <c r="A356" s="710">
        <v>16</v>
      </c>
      <c r="B356" s="710" t="s">
        <v>193</v>
      </c>
      <c r="C356" s="215">
        <f t="shared" si="22"/>
        <v>287.27</v>
      </c>
      <c r="D356" s="215">
        <f t="shared" si="22"/>
        <v>41.519999999999996</v>
      </c>
      <c r="E356" s="716">
        <v>256.16</v>
      </c>
      <c r="F356" s="215">
        <f t="shared" si="23"/>
        <v>297.68</v>
      </c>
      <c r="G356" s="264">
        <f t="shared" si="21"/>
        <v>1.0362376858008147</v>
      </c>
      <c r="H356" s="104"/>
      <c r="I356" s="215">
        <v>133.74</v>
      </c>
      <c r="J356" s="165">
        <v>122.42</v>
      </c>
      <c r="K356" s="634">
        <f t="shared" si="24"/>
        <v>256.16</v>
      </c>
    </row>
    <row r="357" spans="1:11" ht="15" customHeight="1">
      <c r="A357" s="711">
        <v>17</v>
      </c>
      <c r="B357" s="711" t="s">
        <v>159</v>
      </c>
      <c r="C357" s="215">
        <f t="shared" si="22"/>
        <v>64.79</v>
      </c>
      <c r="D357" s="215">
        <f t="shared" si="22"/>
        <v>10.34</v>
      </c>
      <c r="E357" s="716">
        <v>57.72</v>
      </c>
      <c r="F357" s="215">
        <f t="shared" si="23"/>
        <v>68.06</v>
      </c>
      <c r="G357" s="263">
        <f t="shared" si="21"/>
        <v>1.0504707516592067</v>
      </c>
      <c r="H357" s="104"/>
      <c r="I357" s="215">
        <v>33.62</v>
      </c>
      <c r="J357" s="165">
        <v>24.099999999999998</v>
      </c>
      <c r="K357" s="634">
        <f t="shared" si="24"/>
        <v>57.72</v>
      </c>
    </row>
    <row r="358" spans="1:11" ht="13.5" customHeight="1">
      <c r="A358" s="712">
        <v>18</v>
      </c>
      <c r="B358" s="710" t="s">
        <v>160</v>
      </c>
      <c r="C358" s="215">
        <f t="shared" si="22"/>
        <v>539.12</v>
      </c>
      <c r="D358" s="215">
        <f t="shared" si="22"/>
        <v>30.22999999999996</v>
      </c>
      <c r="E358" s="716">
        <v>479.9</v>
      </c>
      <c r="F358" s="215">
        <f t="shared" si="23"/>
        <v>510.12999999999994</v>
      </c>
      <c r="G358" s="263">
        <f t="shared" si="21"/>
        <v>0.946227185042291</v>
      </c>
      <c r="H358" s="104"/>
      <c r="I358" s="215">
        <v>255.51</v>
      </c>
      <c r="J358" s="165">
        <v>224.39</v>
      </c>
      <c r="K358" s="634">
        <f t="shared" si="24"/>
        <v>479.9</v>
      </c>
    </row>
    <row r="359" spans="1:11" s="26" customFormat="1" ht="13.5" customHeight="1">
      <c r="A359" s="713">
        <v>19</v>
      </c>
      <c r="B359" s="711" t="s">
        <v>161</v>
      </c>
      <c r="C359" s="215">
        <f t="shared" si="22"/>
        <v>160.6</v>
      </c>
      <c r="D359" s="215">
        <f t="shared" si="22"/>
        <v>21.169999999999995</v>
      </c>
      <c r="E359" s="716">
        <v>143.23</v>
      </c>
      <c r="F359" s="215">
        <f t="shared" si="23"/>
        <v>164.39999999999998</v>
      </c>
      <c r="G359" s="263">
        <f t="shared" si="21"/>
        <v>1.0236612702366126</v>
      </c>
      <c r="H359" s="104"/>
      <c r="I359" s="215">
        <v>73.97</v>
      </c>
      <c r="J359" s="165">
        <v>69.25999999999999</v>
      </c>
      <c r="K359" s="634">
        <f t="shared" si="24"/>
        <v>143.23</v>
      </c>
    </row>
    <row r="360" spans="1:11" s="26" customFormat="1" ht="13.5" customHeight="1">
      <c r="A360" s="713">
        <v>20</v>
      </c>
      <c r="B360" s="711" t="s">
        <v>175</v>
      </c>
      <c r="C360" s="215">
        <f t="shared" si="22"/>
        <v>255.70999999999998</v>
      </c>
      <c r="D360" s="215">
        <f t="shared" si="22"/>
        <v>22.039999999999992</v>
      </c>
      <c r="E360" s="716">
        <v>147.19</v>
      </c>
      <c r="F360" s="215">
        <f t="shared" si="23"/>
        <v>169.23</v>
      </c>
      <c r="G360" s="263">
        <f t="shared" si="21"/>
        <v>0.6618043877830355</v>
      </c>
      <c r="H360" s="104"/>
      <c r="I360" s="215">
        <v>83.65</v>
      </c>
      <c r="J360" s="165">
        <v>63.540000000000006</v>
      </c>
      <c r="K360" s="634">
        <f t="shared" si="24"/>
        <v>147.19</v>
      </c>
    </row>
    <row r="361" spans="1:11" s="26" customFormat="1" ht="13.5" customHeight="1">
      <c r="A361" s="711">
        <v>21</v>
      </c>
      <c r="B361" s="711" t="s">
        <v>224</v>
      </c>
      <c r="C361" s="215">
        <f t="shared" si="22"/>
        <v>381.1</v>
      </c>
      <c r="D361" s="215">
        <f t="shared" si="22"/>
        <v>38.85000000000001</v>
      </c>
      <c r="E361" s="716">
        <v>339.65</v>
      </c>
      <c r="F361" s="215">
        <f t="shared" si="23"/>
        <v>378.5</v>
      </c>
      <c r="G361" s="263">
        <f t="shared" si="21"/>
        <v>0.9931776436630805</v>
      </c>
      <c r="H361" s="104"/>
      <c r="I361" s="215">
        <v>170.56</v>
      </c>
      <c r="J361" s="165">
        <v>169.08999999999997</v>
      </c>
      <c r="K361" s="634">
        <f t="shared" si="24"/>
        <v>339.65</v>
      </c>
    </row>
    <row r="362" spans="1:11" s="26" customFormat="1" ht="13.5" customHeight="1">
      <c r="A362" s="711">
        <v>22</v>
      </c>
      <c r="B362" s="711" t="s">
        <v>225</v>
      </c>
      <c r="C362" s="215">
        <f t="shared" si="22"/>
        <v>104.50999999999999</v>
      </c>
      <c r="D362" s="215">
        <f t="shared" si="22"/>
        <v>12.179999999999996</v>
      </c>
      <c r="E362" s="716">
        <v>93.96000000000001</v>
      </c>
      <c r="F362" s="215">
        <f t="shared" si="23"/>
        <v>106.14</v>
      </c>
      <c r="G362" s="263">
        <f t="shared" si="21"/>
        <v>1.015596593627404</v>
      </c>
      <c r="H362" s="104"/>
      <c r="I362" s="215">
        <v>73.61</v>
      </c>
      <c r="J362" s="165">
        <v>20.35</v>
      </c>
      <c r="K362" s="634">
        <f t="shared" si="24"/>
        <v>93.96000000000001</v>
      </c>
    </row>
    <row r="363" spans="1:11" ht="14.25" customHeight="1">
      <c r="A363" s="711">
        <v>23</v>
      </c>
      <c r="B363" s="711" t="s">
        <v>226</v>
      </c>
      <c r="C363" s="215">
        <f t="shared" si="22"/>
        <v>136.07999999999998</v>
      </c>
      <c r="D363" s="215">
        <f t="shared" si="22"/>
        <v>18.480000000000018</v>
      </c>
      <c r="E363" s="716">
        <v>121.44</v>
      </c>
      <c r="F363" s="215">
        <f t="shared" si="23"/>
        <v>139.92000000000002</v>
      </c>
      <c r="G363" s="263">
        <f t="shared" si="21"/>
        <v>1.0282186948853618</v>
      </c>
      <c r="H363" s="104"/>
      <c r="I363" s="215">
        <v>60.7</v>
      </c>
      <c r="J363" s="165">
        <v>60.74</v>
      </c>
      <c r="K363" s="634">
        <f t="shared" si="24"/>
        <v>121.44</v>
      </c>
    </row>
    <row r="364" spans="1:11" ht="16.5" thickBot="1">
      <c r="A364" s="231"/>
      <c r="B364" s="248" t="s">
        <v>10</v>
      </c>
      <c r="C364" s="805">
        <f>SUM(C341:C363)</f>
        <v>4524.99</v>
      </c>
      <c r="D364" s="804">
        <f>SUM(D341:D363)</f>
        <v>525.0899999999999</v>
      </c>
      <c r="E364" s="806">
        <v>3952.55</v>
      </c>
      <c r="F364" s="718">
        <f t="shared" si="23"/>
        <v>4477.64</v>
      </c>
      <c r="G364" s="669">
        <f t="shared" si="21"/>
        <v>0.9895358884771017</v>
      </c>
      <c r="H364" s="177"/>
      <c r="I364" s="191">
        <v>2190.96</v>
      </c>
      <c r="J364" s="191">
        <v>1761.59</v>
      </c>
      <c r="K364" s="634">
        <f t="shared" si="24"/>
        <v>3952.55</v>
      </c>
    </row>
    <row r="365" spans="1:7" ht="8.25" customHeight="1">
      <c r="A365" s="101"/>
      <c r="B365" s="7"/>
      <c r="C365" s="265"/>
      <c r="D365" s="101"/>
      <c r="E365" s="113"/>
      <c r="F365" s="7"/>
      <c r="G365" s="266"/>
    </row>
    <row r="366" spans="1:8" s="132" customFormat="1" ht="15.75">
      <c r="A366" s="131" t="s">
        <v>131</v>
      </c>
      <c r="B366" s="130"/>
      <c r="C366" s="130"/>
      <c r="D366" s="130"/>
      <c r="E366" s="255"/>
      <c r="F366" s="130"/>
      <c r="G366" s="260"/>
      <c r="H366" s="144"/>
    </row>
    <row r="367" spans="1:7" ht="5.25" customHeight="1" thickBot="1">
      <c r="A367" s="93"/>
      <c r="B367" s="7"/>
      <c r="C367" s="7"/>
      <c r="D367" s="101"/>
      <c r="E367" s="113"/>
      <c r="F367" s="7"/>
      <c r="G367" s="266"/>
    </row>
    <row r="368" spans="1:7" ht="15.75">
      <c r="A368" s="565" t="s">
        <v>12</v>
      </c>
      <c r="B368" s="566" t="s">
        <v>19</v>
      </c>
      <c r="C368" s="566" t="s">
        <v>14</v>
      </c>
      <c r="D368" s="566" t="s">
        <v>20</v>
      </c>
      <c r="E368" s="567" t="s">
        <v>21</v>
      </c>
      <c r="F368" s="7"/>
      <c r="G368" s="266"/>
    </row>
    <row r="369" spans="1:7" ht="18.75" customHeight="1" thickBot="1">
      <c r="A369" s="568">
        <f>C364</f>
        <v>4524.99</v>
      </c>
      <c r="B369" s="538">
        <f>F364</f>
        <v>4477.64</v>
      </c>
      <c r="C369" s="569">
        <f>G364</f>
        <v>0.9895358884771017</v>
      </c>
      <c r="D369" s="538">
        <f>D397</f>
        <v>3955.37</v>
      </c>
      <c r="E369" s="807">
        <f>D369/A369</f>
        <v>0.8741168488770141</v>
      </c>
      <c r="F369" s="7"/>
      <c r="G369" s="266"/>
    </row>
    <row r="370" spans="1:7" ht="7.5" customHeight="1">
      <c r="A370" s="93"/>
      <c r="B370" s="7"/>
      <c r="C370" s="7"/>
      <c r="D370" s="101"/>
      <c r="E370" s="113"/>
      <c r="F370" s="7"/>
      <c r="G370" s="266"/>
    </row>
    <row r="371" spans="1:8" s="132" customFormat="1" ht="15.75">
      <c r="A371" s="131" t="s">
        <v>132</v>
      </c>
      <c r="B371" s="130"/>
      <c r="C371" s="130"/>
      <c r="D371" s="130"/>
      <c r="E371" s="255"/>
      <c r="F371" s="130"/>
      <c r="G371" s="260"/>
      <c r="H371" s="144"/>
    </row>
    <row r="372" spans="1:63" s="148" customFormat="1" ht="14.25" customHeight="1" thickBot="1">
      <c r="A372" s="157" t="s">
        <v>285</v>
      </c>
      <c r="B372" s="130"/>
      <c r="C372" s="130"/>
      <c r="D372" s="130"/>
      <c r="E372" s="255"/>
      <c r="F372" s="130"/>
      <c r="G372" s="260"/>
      <c r="H372" s="142"/>
      <c r="I372" s="872" t="s">
        <v>231</v>
      </c>
      <c r="J372" s="872"/>
      <c r="K372" s="87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</row>
    <row r="373" spans="1:62" s="41" customFormat="1" ht="37.5" customHeight="1">
      <c r="A373" s="522" t="s">
        <v>2</v>
      </c>
      <c r="B373" s="523" t="s">
        <v>15</v>
      </c>
      <c r="C373" s="523" t="s">
        <v>286</v>
      </c>
      <c r="D373" s="523" t="s">
        <v>20</v>
      </c>
      <c r="E373" s="524" t="s">
        <v>21</v>
      </c>
      <c r="F373" s="7"/>
      <c r="G373" s="266"/>
      <c r="H373" s="25"/>
      <c r="I373" s="89" t="s">
        <v>228</v>
      </c>
      <c r="J373" s="89" t="s">
        <v>229</v>
      </c>
      <c r="K373" s="192" t="s">
        <v>18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1:62" s="41" customFormat="1" ht="15.75">
      <c r="A374" s="710">
        <v>1</v>
      </c>
      <c r="B374" s="710" t="s">
        <v>147</v>
      </c>
      <c r="C374" s="215">
        <f>C278</f>
        <v>98.78</v>
      </c>
      <c r="D374" s="215">
        <v>90.78</v>
      </c>
      <c r="E374" s="808">
        <f>D374/C374</f>
        <v>0.9190119457380036</v>
      </c>
      <c r="F374" s="7"/>
      <c r="G374" s="266"/>
      <c r="H374" s="25"/>
      <c r="I374" s="215">
        <v>56.91</v>
      </c>
      <c r="J374" s="215">
        <v>33.87</v>
      </c>
      <c r="K374" s="634">
        <f>SUM(I374:J374)</f>
        <v>90.78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:62" s="41" customFormat="1" ht="15.75">
      <c r="A375" s="711">
        <v>2</v>
      </c>
      <c r="B375" s="711" t="s">
        <v>148</v>
      </c>
      <c r="C375" s="215">
        <f aca="true" t="shared" si="25" ref="C375:C396">C279</f>
        <v>223.85000000000002</v>
      </c>
      <c r="D375" s="215">
        <v>196.36</v>
      </c>
      <c r="E375" s="808">
        <f aca="true" t="shared" si="26" ref="E375:E397">D375/C375</f>
        <v>0.8771945499218227</v>
      </c>
      <c r="F375" s="7"/>
      <c r="G375" s="266"/>
      <c r="H375" s="25"/>
      <c r="I375" s="215">
        <v>105.71</v>
      </c>
      <c r="J375" s="215">
        <v>90.65</v>
      </c>
      <c r="K375" s="634">
        <f aca="true" t="shared" si="27" ref="K375:K397">SUM(I375:J375)</f>
        <v>196.36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:62" s="41" customFormat="1" ht="15.75">
      <c r="A376" s="710">
        <v>3</v>
      </c>
      <c r="B376" s="710" t="s">
        <v>149</v>
      </c>
      <c r="C376" s="215">
        <f t="shared" si="25"/>
        <v>286.15999999999997</v>
      </c>
      <c r="D376" s="215">
        <v>257.12</v>
      </c>
      <c r="E376" s="808">
        <f t="shared" si="26"/>
        <v>0.8985183114341628</v>
      </c>
      <c r="F376" s="7"/>
      <c r="G376" s="266"/>
      <c r="H376" s="25"/>
      <c r="I376" s="215">
        <v>166.33</v>
      </c>
      <c r="J376" s="215">
        <v>90.79</v>
      </c>
      <c r="K376" s="634">
        <f t="shared" si="27"/>
        <v>257.12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1:62" s="41" customFormat="1" ht="15.75">
      <c r="A377" s="711">
        <v>4</v>
      </c>
      <c r="B377" s="711" t="s">
        <v>190</v>
      </c>
      <c r="C377" s="215">
        <f t="shared" si="25"/>
        <v>258.69</v>
      </c>
      <c r="D377" s="215">
        <v>222.49</v>
      </c>
      <c r="E377" s="808">
        <f t="shared" si="26"/>
        <v>0.8600641694692489</v>
      </c>
      <c r="F377" s="7"/>
      <c r="G377" s="266"/>
      <c r="H377" s="25"/>
      <c r="I377" s="215">
        <v>121.51</v>
      </c>
      <c r="J377" s="215">
        <v>100.98</v>
      </c>
      <c r="K377" s="634">
        <f t="shared" si="27"/>
        <v>222.49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1:62" s="41" customFormat="1" ht="15.75">
      <c r="A378" s="711">
        <v>5</v>
      </c>
      <c r="B378" s="711" t="s">
        <v>150</v>
      </c>
      <c r="C378" s="215">
        <f t="shared" si="25"/>
        <v>114.14</v>
      </c>
      <c r="D378" s="215">
        <v>87.44</v>
      </c>
      <c r="E378" s="808">
        <f t="shared" si="26"/>
        <v>0.7660767478535132</v>
      </c>
      <c r="F378" s="7"/>
      <c r="G378" s="266"/>
      <c r="H378" s="25"/>
      <c r="I378" s="215">
        <v>58.14</v>
      </c>
      <c r="J378" s="215">
        <v>29.3</v>
      </c>
      <c r="K378" s="634">
        <f t="shared" si="27"/>
        <v>87.44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1:62" s="41" customFormat="1" ht="15.75">
      <c r="A379" s="711">
        <v>6</v>
      </c>
      <c r="B379" s="711" t="s">
        <v>191</v>
      </c>
      <c r="C379" s="215">
        <f t="shared" si="25"/>
        <v>194.22000000000003</v>
      </c>
      <c r="D379" s="215">
        <v>153.23000000000002</v>
      </c>
      <c r="E379" s="808">
        <f t="shared" si="26"/>
        <v>0.7889506744928432</v>
      </c>
      <c r="F379" s="7"/>
      <c r="G379" s="266"/>
      <c r="H379" s="25"/>
      <c r="I379" s="215">
        <v>91.42</v>
      </c>
      <c r="J379" s="215">
        <v>61.81</v>
      </c>
      <c r="K379" s="634">
        <f t="shared" si="27"/>
        <v>153.23000000000002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1:62" s="41" customFormat="1" ht="15.75">
      <c r="A380" s="710">
        <v>7</v>
      </c>
      <c r="B380" s="710" t="s">
        <v>151</v>
      </c>
      <c r="C380" s="215">
        <f t="shared" si="25"/>
        <v>92.11</v>
      </c>
      <c r="D380" s="215">
        <v>95.9</v>
      </c>
      <c r="E380" s="808">
        <f t="shared" si="26"/>
        <v>1.0411464553251548</v>
      </c>
      <c r="F380" s="7"/>
      <c r="G380" s="266"/>
      <c r="H380" s="25"/>
      <c r="I380" s="215">
        <v>47.32</v>
      </c>
      <c r="J380" s="215">
        <v>48.58</v>
      </c>
      <c r="K380" s="634">
        <f t="shared" si="27"/>
        <v>95.9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1:62" s="41" customFormat="1" ht="15.75">
      <c r="A381" s="711">
        <v>8</v>
      </c>
      <c r="B381" s="711" t="s">
        <v>152</v>
      </c>
      <c r="C381" s="215">
        <f t="shared" si="25"/>
        <v>334.4</v>
      </c>
      <c r="D381" s="709">
        <v>298.1</v>
      </c>
      <c r="E381" s="808">
        <f t="shared" si="26"/>
        <v>0.8914473684210528</v>
      </c>
      <c r="F381" s="7"/>
      <c r="G381" s="266"/>
      <c r="H381" s="25"/>
      <c r="I381" s="215">
        <v>162.8</v>
      </c>
      <c r="J381" s="215">
        <v>135.3</v>
      </c>
      <c r="K381" s="634">
        <f t="shared" si="27"/>
        <v>298.1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1:62" s="41" customFormat="1" ht="15.75">
      <c r="A382" s="711">
        <v>9</v>
      </c>
      <c r="B382" s="711" t="s">
        <v>153</v>
      </c>
      <c r="C382" s="215">
        <f t="shared" si="25"/>
        <v>198.52</v>
      </c>
      <c r="D382" s="215">
        <v>125.69</v>
      </c>
      <c r="E382" s="808">
        <f t="shared" si="26"/>
        <v>0.6331352004835784</v>
      </c>
      <c r="F382" s="7"/>
      <c r="G382" s="266"/>
      <c r="H382" s="25"/>
      <c r="I382" s="215">
        <v>75.37</v>
      </c>
      <c r="J382" s="215">
        <v>50.32</v>
      </c>
      <c r="K382" s="634">
        <f t="shared" si="27"/>
        <v>125.69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  <row r="383" spans="1:62" s="41" customFormat="1" ht="15.75">
      <c r="A383" s="711">
        <v>10</v>
      </c>
      <c r="B383" s="711" t="s">
        <v>154</v>
      </c>
      <c r="C383" s="215">
        <f t="shared" si="25"/>
        <v>246.56</v>
      </c>
      <c r="D383" s="215">
        <v>243.99</v>
      </c>
      <c r="E383" s="808">
        <f t="shared" si="26"/>
        <v>0.9895765736534718</v>
      </c>
      <c r="F383" s="7"/>
      <c r="G383" s="266"/>
      <c r="H383" s="25"/>
      <c r="I383" s="215">
        <v>129.45</v>
      </c>
      <c r="J383" s="215">
        <v>114.54</v>
      </c>
      <c r="K383" s="634">
        <f t="shared" si="27"/>
        <v>243.99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</row>
    <row r="384" spans="1:62" s="41" customFormat="1" ht="15.75">
      <c r="A384" s="711">
        <v>11</v>
      </c>
      <c r="B384" s="711" t="s">
        <v>155</v>
      </c>
      <c r="C384" s="215">
        <f t="shared" si="25"/>
        <v>102.43</v>
      </c>
      <c r="D384" s="215">
        <v>100.97</v>
      </c>
      <c r="E384" s="808">
        <f t="shared" si="26"/>
        <v>0.9857463633701063</v>
      </c>
      <c r="F384" s="7"/>
      <c r="G384" s="266"/>
      <c r="H384" s="25"/>
      <c r="I384" s="215">
        <v>48.8</v>
      </c>
      <c r="J384" s="215">
        <v>52.17</v>
      </c>
      <c r="K384" s="634">
        <f t="shared" si="27"/>
        <v>100.97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</row>
    <row r="385" spans="1:62" s="41" customFormat="1" ht="15.75">
      <c r="A385" s="711">
        <v>12</v>
      </c>
      <c r="B385" s="711" t="s">
        <v>192</v>
      </c>
      <c r="C385" s="215">
        <f t="shared" si="25"/>
        <v>78.67</v>
      </c>
      <c r="D385" s="215">
        <v>65.48</v>
      </c>
      <c r="E385" s="808">
        <f t="shared" si="26"/>
        <v>0.8323376128130164</v>
      </c>
      <c r="F385" s="7"/>
      <c r="G385" s="266"/>
      <c r="H385" s="25"/>
      <c r="I385" s="215">
        <v>34.29</v>
      </c>
      <c r="J385" s="215">
        <v>31.19</v>
      </c>
      <c r="K385" s="634">
        <f t="shared" si="27"/>
        <v>65.48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</row>
    <row r="386" spans="1:62" s="41" customFormat="1" ht="15.75">
      <c r="A386" s="711">
        <v>13</v>
      </c>
      <c r="B386" s="711" t="s">
        <v>156</v>
      </c>
      <c r="C386" s="215">
        <f t="shared" si="25"/>
        <v>182.70999999999998</v>
      </c>
      <c r="D386" s="709">
        <v>172.53</v>
      </c>
      <c r="E386" s="808">
        <f t="shared" si="26"/>
        <v>0.9442832904602924</v>
      </c>
      <c r="F386" s="7"/>
      <c r="G386" s="266"/>
      <c r="H386" s="25"/>
      <c r="I386" s="215">
        <v>97.33</v>
      </c>
      <c r="J386" s="215">
        <v>75.2</v>
      </c>
      <c r="K386" s="634">
        <f t="shared" si="27"/>
        <v>172.53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</row>
    <row r="387" spans="1:62" s="41" customFormat="1" ht="15.75">
      <c r="A387" s="711">
        <v>14</v>
      </c>
      <c r="B387" s="711" t="s">
        <v>157</v>
      </c>
      <c r="C387" s="215">
        <f t="shared" si="25"/>
        <v>19.36</v>
      </c>
      <c r="D387" s="215">
        <v>18.59</v>
      </c>
      <c r="E387" s="808">
        <f t="shared" si="26"/>
        <v>0.9602272727272727</v>
      </c>
      <c r="F387" s="7"/>
      <c r="G387" s="266"/>
      <c r="H387" s="25"/>
      <c r="I387" s="215">
        <v>11.73</v>
      </c>
      <c r="J387" s="215">
        <v>6.86</v>
      </c>
      <c r="K387" s="634">
        <f t="shared" si="27"/>
        <v>18.59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</row>
    <row r="388" spans="1:62" s="41" customFormat="1" ht="15.75">
      <c r="A388" s="710">
        <v>15</v>
      </c>
      <c r="B388" s="710" t="s">
        <v>158</v>
      </c>
      <c r="C388" s="215">
        <f t="shared" si="25"/>
        <v>165.21</v>
      </c>
      <c r="D388" s="215">
        <v>147.34</v>
      </c>
      <c r="E388" s="808">
        <f t="shared" si="26"/>
        <v>0.8918346347073421</v>
      </c>
      <c r="F388" s="7"/>
      <c r="G388" s="266"/>
      <c r="H388" s="25"/>
      <c r="I388" s="215">
        <v>76.14</v>
      </c>
      <c r="J388" s="215">
        <v>71.2</v>
      </c>
      <c r="K388" s="634">
        <f t="shared" si="27"/>
        <v>147.34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</row>
    <row r="389" spans="1:62" s="41" customFormat="1" ht="15.75">
      <c r="A389" s="710">
        <v>16</v>
      </c>
      <c r="B389" s="710" t="s">
        <v>193</v>
      </c>
      <c r="C389" s="215">
        <f t="shared" si="25"/>
        <v>287.27</v>
      </c>
      <c r="D389" s="215">
        <v>241.29000000000002</v>
      </c>
      <c r="E389" s="808">
        <f t="shared" si="26"/>
        <v>0.8399415184321372</v>
      </c>
      <c r="F389" s="7"/>
      <c r="G389" s="266"/>
      <c r="H389" s="25"/>
      <c r="I389" s="215">
        <v>128.03</v>
      </c>
      <c r="J389" s="215">
        <v>113.26</v>
      </c>
      <c r="K389" s="634">
        <f t="shared" si="27"/>
        <v>241.29000000000002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</row>
    <row r="390" spans="1:62" s="41" customFormat="1" ht="15.75">
      <c r="A390" s="711">
        <v>17</v>
      </c>
      <c r="B390" s="711" t="s">
        <v>159</v>
      </c>
      <c r="C390" s="215">
        <f t="shared" si="25"/>
        <v>64.79</v>
      </c>
      <c r="D390" s="215">
        <v>58.59</v>
      </c>
      <c r="E390" s="808">
        <f t="shared" si="26"/>
        <v>0.9043062200956937</v>
      </c>
      <c r="F390" s="7"/>
      <c r="G390" s="266"/>
      <c r="H390" s="25"/>
      <c r="I390" s="215">
        <v>33.02</v>
      </c>
      <c r="J390" s="215">
        <v>25.57</v>
      </c>
      <c r="K390" s="634">
        <f t="shared" si="27"/>
        <v>58.59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</row>
    <row r="391" spans="1:62" s="41" customFormat="1" ht="15.75">
      <c r="A391" s="712">
        <v>18</v>
      </c>
      <c r="B391" s="710" t="s">
        <v>160</v>
      </c>
      <c r="C391" s="215">
        <f t="shared" si="25"/>
        <v>539.12</v>
      </c>
      <c r="D391" s="709">
        <v>483.21000000000004</v>
      </c>
      <c r="E391" s="808">
        <f t="shared" si="26"/>
        <v>0.8962939605282684</v>
      </c>
      <c r="F391" s="7"/>
      <c r="G391" s="266"/>
      <c r="H391" s="25"/>
      <c r="I391" s="215">
        <v>257.75</v>
      </c>
      <c r="J391" s="215">
        <v>225.46</v>
      </c>
      <c r="K391" s="634">
        <f t="shared" si="27"/>
        <v>483.21000000000004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</row>
    <row r="392" spans="1:62" s="41" customFormat="1" ht="15.75">
      <c r="A392" s="713">
        <v>19</v>
      </c>
      <c r="B392" s="711" t="s">
        <v>161</v>
      </c>
      <c r="C392" s="215">
        <f t="shared" si="25"/>
        <v>160.6</v>
      </c>
      <c r="D392" s="215">
        <v>144.29</v>
      </c>
      <c r="E392" s="808">
        <f t="shared" si="26"/>
        <v>0.8984433374844334</v>
      </c>
      <c r="F392" s="7"/>
      <c r="G392" s="266"/>
      <c r="H392" s="25"/>
      <c r="I392" s="215">
        <v>75.02</v>
      </c>
      <c r="J392" s="215">
        <v>69.27</v>
      </c>
      <c r="K392" s="634">
        <f t="shared" si="27"/>
        <v>144.29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</row>
    <row r="393" spans="1:62" s="41" customFormat="1" ht="15.75">
      <c r="A393" s="713">
        <v>20</v>
      </c>
      <c r="B393" s="711" t="s">
        <v>175</v>
      </c>
      <c r="C393" s="215">
        <f t="shared" si="25"/>
        <v>255.70999999999998</v>
      </c>
      <c r="D393" s="709">
        <v>154.72</v>
      </c>
      <c r="E393" s="808">
        <f t="shared" si="26"/>
        <v>0.6050604200070393</v>
      </c>
      <c r="F393" s="7"/>
      <c r="G393" s="266"/>
      <c r="H393" s="25"/>
      <c r="I393" s="215">
        <v>83.45</v>
      </c>
      <c r="J393" s="215">
        <v>71.27</v>
      </c>
      <c r="K393" s="634">
        <f t="shared" si="27"/>
        <v>154.72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</row>
    <row r="394" spans="1:62" s="41" customFormat="1" ht="15.75">
      <c r="A394" s="711">
        <v>21</v>
      </c>
      <c r="B394" s="711" t="s">
        <v>224</v>
      </c>
      <c r="C394" s="215">
        <f t="shared" si="25"/>
        <v>381.1</v>
      </c>
      <c r="D394" s="709">
        <v>374.6</v>
      </c>
      <c r="E394" s="808">
        <f t="shared" si="26"/>
        <v>0.9829441091577014</v>
      </c>
      <c r="F394" s="7"/>
      <c r="G394" s="266"/>
      <c r="H394" s="25"/>
      <c r="I394" s="215">
        <v>189.77</v>
      </c>
      <c r="J394" s="215">
        <v>184.83</v>
      </c>
      <c r="K394" s="634">
        <f t="shared" si="27"/>
        <v>374.6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</row>
    <row r="395" spans="1:62" s="41" customFormat="1" ht="15.75">
      <c r="A395" s="711">
        <v>22</v>
      </c>
      <c r="B395" s="711" t="s">
        <v>225</v>
      </c>
      <c r="C395" s="215">
        <f t="shared" si="25"/>
        <v>104.50999999999999</v>
      </c>
      <c r="D395" s="709">
        <v>99.74000000000001</v>
      </c>
      <c r="E395" s="808">
        <f t="shared" si="26"/>
        <v>0.95435843459956</v>
      </c>
      <c r="F395" s="7"/>
      <c r="G395" s="266"/>
      <c r="H395" s="25"/>
      <c r="I395" s="215">
        <v>79.37</v>
      </c>
      <c r="J395" s="215">
        <v>20.37</v>
      </c>
      <c r="K395" s="634">
        <f t="shared" si="27"/>
        <v>99.74000000000001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</row>
    <row r="396" spans="1:62" s="41" customFormat="1" ht="15.75">
      <c r="A396" s="711">
        <v>23</v>
      </c>
      <c r="B396" s="711" t="s">
        <v>226</v>
      </c>
      <c r="C396" s="215">
        <f t="shared" si="25"/>
        <v>136.07999999999998</v>
      </c>
      <c r="D396" s="709">
        <v>122.92</v>
      </c>
      <c r="E396" s="808">
        <f t="shared" si="26"/>
        <v>0.903292181069959</v>
      </c>
      <c r="F396" s="7"/>
      <c r="G396" s="266"/>
      <c r="H396" s="482"/>
      <c r="I396" s="215">
        <v>59.54</v>
      </c>
      <c r="J396" s="215">
        <v>63.38</v>
      </c>
      <c r="K396" s="634">
        <f t="shared" si="27"/>
        <v>122.92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</row>
    <row r="397" spans="1:11" ht="16.5" thickBot="1">
      <c r="A397" s="231"/>
      <c r="B397" s="248" t="s">
        <v>10</v>
      </c>
      <c r="C397" s="717">
        <f>SUM(C374:C396)</f>
        <v>4524.99</v>
      </c>
      <c r="D397" s="718">
        <v>3955.37</v>
      </c>
      <c r="E397" s="809">
        <f t="shared" si="26"/>
        <v>0.8741168488770141</v>
      </c>
      <c r="F397" s="7"/>
      <c r="G397" s="266"/>
      <c r="I397" s="191">
        <v>2189.2</v>
      </c>
      <c r="J397" s="191">
        <v>1766.17</v>
      </c>
      <c r="K397" s="634">
        <f t="shared" si="27"/>
        <v>3955.37</v>
      </c>
    </row>
    <row r="398" spans="1:7" ht="15.75">
      <c r="A398" s="52"/>
      <c r="B398" s="275"/>
      <c r="C398" s="276"/>
      <c r="D398" s="277"/>
      <c r="E398" s="278"/>
      <c r="F398" s="7"/>
      <c r="G398" s="266"/>
    </row>
    <row r="399" spans="1:12" s="132" customFormat="1" ht="15.75">
      <c r="A399" s="131" t="s">
        <v>133</v>
      </c>
      <c r="B399" s="130"/>
      <c r="C399" s="130"/>
      <c r="D399" s="130"/>
      <c r="E399" s="255"/>
      <c r="F399" s="130"/>
      <c r="G399" s="260"/>
      <c r="H399" s="144"/>
      <c r="I399" s="1"/>
      <c r="J399" s="1"/>
      <c r="K399" s="1"/>
      <c r="L399" s="1"/>
    </row>
    <row r="400" spans="1:8" ht="46.5" customHeight="1">
      <c r="A400" s="508" t="s">
        <v>12</v>
      </c>
      <c r="B400" s="508" t="s">
        <v>19</v>
      </c>
      <c r="C400" s="508" t="s">
        <v>14</v>
      </c>
      <c r="D400" s="508" t="s">
        <v>96</v>
      </c>
      <c r="E400" s="509" t="s">
        <v>97</v>
      </c>
      <c r="F400" s="508" t="s">
        <v>98</v>
      </c>
      <c r="G400" s="279"/>
      <c r="H400" s="56"/>
    </row>
    <row r="401" spans="1:7" ht="15.75">
      <c r="A401" s="269">
        <f>C430</f>
        <v>135.73999999999998</v>
      </c>
      <c r="B401" s="810"/>
      <c r="C401" s="270">
        <f>B401/A401</f>
        <v>0</v>
      </c>
      <c r="D401" s="269">
        <f>D430</f>
        <v>118.41999999999999</v>
      </c>
      <c r="E401" s="269">
        <f>E430</f>
        <v>118.41999999999999</v>
      </c>
      <c r="F401" s="280">
        <f>E401/D401</f>
        <v>1</v>
      </c>
      <c r="G401" s="266"/>
    </row>
    <row r="402" spans="1:7" ht="15.75">
      <c r="A402" s="281"/>
      <c r="B402" s="282"/>
      <c r="C402" s="283"/>
      <c r="D402" s="281"/>
      <c r="E402" s="281"/>
      <c r="F402" s="278"/>
      <c r="G402" s="266"/>
    </row>
    <row r="403" spans="1:7" ht="15" hidden="1">
      <c r="A403" s="101"/>
      <c r="B403" s="7"/>
      <c r="C403" s="7"/>
      <c r="D403" s="101"/>
      <c r="E403" s="113"/>
      <c r="F403" s="7"/>
      <c r="G403" s="266"/>
    </row>
    <row r="404" spans="1:12" s="132" customFormat="1" ht="16.5" thickBot="1">
      <c r="A404" s="131" t="s">
        <v>188</v>
      </c>
      <c r="B404" s="160"/>
      <c r="C404" s="239"/>
      <c r="D404" s="160"/>
      <c r="E404" s="240"/>
      <c r="F404" s="157"/>
      <c r="G404" s="284"/>
      <c r="H404" s="146"/>
      <c r="I404" s="1"/>
      <c r="J404" s="1"/>
      <c r="K404" s="1"/>
      <c r="L404" s="1"/>
    </row>
    <row r="405" spans="1:8" ht="15.75" hidden="1" thickBot="1">
      <c r="A405" s="285"/>
      <c r="B405" s="7"/>
      <c r="C405" s="265"/>
      <c r="D405" s="957" t="s">
        <v>83</v>
      </c>
      <c r="E405" s="957"/>
      <c r="F405" s="957"/>
      <c r="G405" s="957"/>
      <c r="H405" s="169"/>
    </row>
    <row r="406" spans="1:8" ht="52.5" customHeight="1">
      <c r="A406" s="241" t="s">
        <v>8</v>
      </c>
      <c r="B406" s="242" t="s">
        <v>9</v>
      </c>
      <c r="C406" s="242" t="s">
        <v>12</v>
      </c>
      <c r="D406" s="242" t="s">
        <v>84</v>
      </c>
      <c r="E406" s="261" t="s">
        <v>140</v>
      </c>
      <c r="F406" s="242" t="s">
        <v>85</v>
      </c>
      <c r="G406" s="286" t="s">
        <v>86</v>
      </c>
      <c r="H406" s="178"/>
    </row>
    <row r="407" spans="1:8" ht="15.75">
      <c r="A407" s="229">
        <v>1</v>
      </c>
      <c r="B407" s="711" t="s">
        <v>147</v>
      </c>
      <c r="C407" s="499">
        <v>2.96</v>
      </c>
      <c r="D407" s="287">
        <v>2.64</v>
      </c>
      <c r="E407" s="720">
        <v>2.64</v>
      </c>
      <c r="F407" s="739">
        <f>D407-E407</f>
        <v>0</v>
      </c>
      <c r="G407" s="811">
        <f>E407/D407</f>
        <v>1</v>
      </c>
      <c r="H407" s="179"/>
    </row>
    <row r="408" spans="1:8" ht="15.75">
      <c r="A408" s="229">
        <v>2</v>
      </c>
      <c r="B408" s="711" t="s">
        <v>148</v>
      </c>
      <c r="C408" s="499">
        <v>6.72</v>
      </c>
      <c r="D408" s="287">
        <v>5.99</v>
      </c>
      <c r="E408" s="720">
        <v>5.99</v>
      </c>
      <c r="F408" s="739">
        <f aca="true" t="shared" si="28" ref="F408:F430">D408-E408</f>
        <v>0</v>
      </c>
      <c r="G408" s="811">
        <f aca="true" t="shared" si="29" ref="G408:G430">E408/D408</f>
        <v>1</v>
      </c>
      <c r="H408" s="179"/>
    </row>
    <row r="409" spans="1:8" ht="15.75">
      <c r="A409" s="229">
        <v>3</v>
      </c>
      <c r="B409" s="711" t="s">
        <v>149</v>
      </c>
      <c r="C409" s="499">
        <v>8.58</v>
      </c>
      <c r="D409" s="287">
        <v>7.64</v>
      </c>
      <c r="E409" s="720">
        <v>7.64</v>
      </c>
      <c r="F409" s="739">
        <f t="shared" si="28"/>
        <v>0</v>
      </c>
      <c r="G409" s="811">
        <f t="shared" si="29"/>
        <v>1</v>
      </c>
      <c r="H409" s="179"/>
    </row>
    <row r="410" spans="1:8" ht="15.75">
      <c r="A410" s="229">
        <v>4</v>
      </c>
      <c r="B410" s="711" t="s">
        <v>190</v>
      </c>
      <c r="C410" s="499">
        <v>7.76</v>
      </c>
      <c r="D410" s="287">
        <v>6.92</v>
      </c>
      <c r="E410" s="720">
        <v>6.92</v>
      </c>
      <c r="F410" s="739">
        <f t="shared" si="28"/>
        <v>0</v>
      </c>
      <c r="G410" s="811">
        <f t="shared" si="29"/>
        <v>1</v>
      </c>
      <c r="H410" s="179"/>
    </row>
    <row r="411" spans="1:11" ht="15.75">
      <c r="A411" s="229">
        <v>5</v>
      </c>
      <c r="B411" s="711" t="s">
        <v>150</v>
      </c>
      <c r="C411" s="499">
        <v>3.42</v>
      </c>
      <c r="D411" s="287">
        <v>3.04</v>
      </c>
      <c r="E411" s="720">
        <v>3.04</v>
      </c>
      <c r="F411" s="739">
        <f t="shared" si="28"/>
        <v>0</v>
      </c>
      <c r="G411" s="811">
        <f t="shared" si="29"/>
        <v>1</v>
      </c>
      <c r="H411" s="179"/>
      <c r="I411" s="143"/>
      <c r="J411" s="143"/>
      <c r="K411" s="143"/>
    </row>
    <row r="412" spans="1:12" ht="15.75">
      <c r="A412" s="229">
        <v>6</v>
      </c>
      <c r="B412" s="711" t="s">
        <v>191</v>
      </c>
      <c r="C412" s="499">
        <v>5.83</v>
      </c>
      <c r="D412" s="287">
        <v>5.19</v>
      </c>
      <c r="E412" s="720">
        <v>5.19</v>
      </c>
      <c r="F412" s="739">
        <f t="shared" si="28"/>
        <v>0</v>
      </c>
      <c r="G412" s="811">
        <f t="shared" si="29"/>
        <v>1</v>
      </c>
      <c r="H412" s="179"/>
      <c r="L412" s="143"/>
    </row>
    <row r="413" spans="1:8" ht="15.75">
      <c r="A413" s="229">
        <v>7</v>
      </c>
      <c r="B413" s="711" t="s">
        <v>151</v>
      </c>
      <c r="C413" s="499">
        <v>2.76</v>
      </c>
      <c r="D413" s="287">
        <v>2.46</v>
      </c>
      <c r="E413" s="720">
        <v>2.46</v>
      </c>
      <c r="F413" s="739">
        <f t="shared" si="28"/>
        <v>0</v>
      </c>
      <c r="G413" s="811">
        <f t="shared" si="29"/>
        <v>1</v>
      </c>
      <c r="H413" s="179"/>
    </row>
    <row r="414" spans="1:12" ht="15.75">
      <c r="A414" s="229">
        <v>8</v>
      </c>
      <c r="B414" s="711" t="s">
        <v>152</v>
      </c>
      <c r="C414" s="499">
        <v>10.03</v>
      </c>
      <c r="D414" s="287">
        <v>8.94</v>
      </c>
      <c r="E414" s="720">
        <v>8.94</v>
      </c>
      <c r="F414" s="739">
        <f t="shared" si="28"/>
        <v>0</v>
      </c>
      <c r="G414" s="811">
        <f t="shared" si="29"/>
        <v>1</v>
      </c>
      <c r="H414" s="179"/>
      <c r="I414" s="14"/>
      <c r="J414" s="14"/>
      <c r="K414" s="14"/>
      <c r="L414" s="14"/>
    </row>
    <row r="415" spans="1:12" ht="15.75">
      <c r="A415" s="229">
        <v>9</v>
      </c>
      <c r="B415" s="711" t="s">
        <v>153</v>
      </c>
      <c r="C415" s="499">
        <v>5.96</v>
      </c>
      <c r="D415" s="287">
        <v>5.32</v>
      </c>
      <c r="E415" s="720">
        <v>5.32</v>
      </c>
      <c r="F415" s="739">
        <f t="shared" si="28"/>
        <v>0</v>
      </c>
      <c r="G415" s="811">
        <f t="shared" si="29"/>
        <v>1</v>
      </c>
      <c r="H415" s="179"/>
      <c r="I415" s="724"/>
      <c r="J415" s="724"/>
      <c r="K415" s="724"/>
      <c r="L415" s="14"/>
    </row>
    <row r="416" spans="1:12" ht="18.75" customHeight="1">
      <c r="A416" s="229">
        <v>10</v>
      </c>
      <c r="B416" s="711" t="s">
        <v>154</v>
      </c>
      <c r="C416" s="499">
        <v>7.4</v>
      </c>
      <c r="D416" s="287">
        <v>6.59</v>
      </c>
      <c r="E416" s="720">
        <v>6.59</v>
      </c>
      <c r="F416" s="739">
        <f t="shared" si="28"/>
        <v>0</v>
      </c>
      <c r="G416" s="811">
        <f t="shared" si="29"/>
        <v>1</v>
      </c>
      <c r="H416" s="179"/>
      <c r="I416" s="725"/>
      <c r="J416" s="597"/>
      <c r="K416" s="597"/>
      <c r="L416" s="175"/>
    </row>
    <row r="417" spans="1:12" ht="15.75">
      <c r="A417" s="229">
        <v>11</v>
      </c>
      <c r="B417" s="711" t="s">
        <v>155</v>
      </c>
      <c r="C417" s="499">
        <v>3.07</v>
      </c>
      <c r="D417" s="287">
        <v>2.74</v>
      </c>
      <c r="E417" s="720">
        <v>2.74</v>
      </c>
      <c r="F417" s="739">
        <f t="shared" si="28"/>
        <v>0</v>
      </c>
      <c r="G417" s="811">
        <f t="shared" si="29"/>
        <v>1</v>
      </c>
      <c r="H417" s="179"/>
      <c r="I417" s="725"/>
      <c r="J417" s="597"/>
      <c r="K417" s="597"/>
      <c r="L417" s="598"/>
    </row>
    <row r="418" spans="1:12" ht="15.75">
      <c r="A418" s="229">
        <v>12</v>
      </c>
      <c r="B418" s="711" t="s">
        <v>192</v>
      </c>
      <c r="C418" s="499">
        <v>2.36</v>
      </c>
      <c r="D418" s="287">
        <v>2.1</v>
      </c>
      <c r="E418" s="720">
        <v>2.1</v>
      </c>
      <c r="F418" s="739">
        <f t="shared" si="28"/>
        <v>0</v>
      </c>
      <c r="G418" s="811">
        <f t="shared" si="29"/>
        <v>1</v>
      </c>
      <c r="H418" s="179"/>
      <c r="I418" s="725"/>
      <c r="J418" s="597"/>
      <c r="K418" s="597"/>
      <c r="L418" s="598"/>
    </row>
    <row r="419" spans="1:12" ht="15.75">
      <c r="A419" s="229">
        <v>13</v>
      </c>
      <c r="B419" s="711" t="s">
        <v>156</v>
      </c>
      <c r="C419" s="499">
        <v>5.48</v>
      </c>
      <c r="D419" s="287">
        <v>4.89</v>
      </c>
      <c r="E419" s="720">
        <v>4.89</v>
      </c>
      <c r="F419" s="739">
        <f t="shared" si="28"/>
        <v>0</v>
      </c>
      <c r="G419" s="811">
        <f t="shared" si="29"/>
        <v>1</v>
      </c>
      <c r="H419" s="179"/>
      <c r="I419" s="725"/>
      <c r="J419" s="597"/>
      <c r="K419" s="597"/>
      <c r="L419" s="598"/>
    </row>
    <row r="420" spans="1:12" ht="15.75">
      <c r="A420" s="229">
        <v>14</v>
      </c>
      <c r="B420" s="711" t="s">
        <v>157</v>
      </c>
      <c r="C420" s="499">
        <v>0.58</v>
      </c>
      <c r="D420" s="287">
        <v>0.52</v>
      </c>
      <c r="E420" s="720">
        <v>0.52</v>
      </c>
      <c r="F420" s="739">
        <f t="shared" si="28"/>
        <v>0</v>
      </c>
      <c r="G420" s="811">
        <f t="shared" si="29"/>
        <v>1</v>
      </c>
      <c r="H420" s="179"/>
      <c r="I420" s="725"/>
      <c r="J420" s="597"/>
      <c r="K420" s="597"/>
      <c r="L420" s="598"/>
    </row>
    <row r="421" spans="1:12" ht="15.75">
      <c r="A421" s="229">
        <v>15</v>
      </c>
      <c r="B421" s="711" t="s">
        <v>158</v>
      </c>
      <c r="C421" s="499">
        <v>4.96</v>
      </c>
      <c r="D421" s="287">
        <v>4.42</v>
      </c>
      <c r="E421" s="720">
        <v>4.42</v>
      </c>
      <c r="F421" s="739">
        <f t="shared" si="28"/>
        <v>0</v>
      </c>
      <c r="G421" s="811">
        <f t="shared" si="29"/>
        <v>1</v>
      </c>
      <c r="H421" s="179"/>
      <c r="I421" s="725"/>
      <c r="J421" s="597"/>
      <c r="K421" s="597"/>
      <c r="L421" s="598"/>
    </row>
    <row r="422" spans="1:12" ht="15.75">
      <c r="A422" s="229">
        <v>16</v>
      </c>
      <c r="B422" s="711" t="s">
        <v>193</v>
      </c>
      <c r="C422" s="499">
        <v>8.62</v>
      </c>
      <c r="D422" s="287">
        <v>7.68</v>
      </c>
      <c r="E422" s="720">
        <v>7.68</v>
      </c>
      <c r="F422" s="739">
        <f t="shared" si="28"/>
        <v>0</v>
      </c>
      <c r="G422" s="811">
        <f t="shared" si="29"/>
        <v>1</v>
      </c>
      <c r="H422" s="179"/>
      <c r="I422" s="725"/>
      <c r="J422" s="597"/>
      <c r="K422" s="597"/>
      <c r="L422" s="598"/>
    </row>
    <row r="423" spans="1:13" ht="15.75">
      <c r="A423" s="229">
        <v>17</v>
      </c>
      <c r="B423" s="711" t="s">
        <v>159</v>
      </c>
      <c r="C423" s="499">
        <v>1.94</v>
      </c>
      <c r="D423" s="287">
        <v>1.73</v>
      </c>
      <c r="E423" s="720">
        <v>1.73</v>
      </c>
      <c r="F423" s="739">
        <f t="shared" si="28"/>
        <v>0</v>
      </c>
      <c r="G423" s="811">
        <f t="shared" si="29"/>
        <v>1</v>
      </c>
      <c r="H423" s="179"/>
      <c r="I423" s="725"/>
      <c r="J423" s="597"/>
      <c r="K423" s="597"/>
      <c r="L423" s="598"/>
      <c r="M423" s="14"/>
    </row>
    <row r="424" spans="1:13" ht="15.75">
      <c r="A424" s="229">
        <v>18</v>
      </c>
      <c r="B424" s="711" t="s">
        <v>160</v>
      </c>
      <c r="C424" s="499">
        <v>16.17</v>
      </c>
      <c r="D424" s="287">
        <v>14.4</v>
      </c>
      <c r="E424" s="720">
        <v>14.4</v>
      </c>
      <c r="F424" s="739">
        <f t="shared" si="28"/>
        <v>0</v>
      </c>
      <c r="G424" s="811">
        <f t="shared" si="29"/>
        <v>1</v>
      </c>
      <c r="H424" s="179"/>
      <c r="I424" s="726"/>
      <c r="J424" s="727"/>
      <c r="K424" s="727"/>
      <c r="L424" s="598"/>
      <c r="M424" s="14"/>
    </row>
    <row r="425" spans="1:13" ht="17.25" customHeight="1">
      <c r="A425" s="229">
        <v>19</v>
      </c>
      <c r="B425" s="711" t="s">
        <v>161</v>
      </c>
      <c r="C425" s="499">
        <v>4.82</v>
      </c>
      <c r="D425" s="287">
        <v>4.3</v>
      </c>
      <c r="E425" s="720">
        <v>4.3</v>
      </c>
      <c r="F425" s="739">
        <f t="shared" si="28"/>
        <v>0</v>
      </c>
      <c r="G425" s="811">
        <f t="shared" si="29"/>
        <v>1</v>
      </c>
      <c r="H425" s="179"/>
      <c r="I425" s="726"/>
      <c r="J425" s="727"/>
      <c r="K425" s="727"/>
      <c r="L425" s="598"/>
      <c r="M425" s="14"/>
    </row>
    <row r="426" spans="1:13" ht="17.25" customHeight="1">
      <c r="A426" s="229">
        <v>20</v>
      </c>
      <c r="B426" s="719" t="s">
        <v>175</v>
      </c>
      <c r="C426" s="500">
        <v>7.67</v>
      </c>
      <c r="D426" s="483">
        <v>4.26</v>
      </c>
      <c r="E426" s="721">
        <v>4.26</v>
      </c>
      <c r="F426" s="739">
        <f t="shared" si="28"/>
        <v>0</v>
      </c>
      <c r="G426" s="811">
        <f t="shared" si="29"/>
        <v>1</v>
      </c>
      <c r="H426" s="179"/>
      <c r="I426" s="726"/>
      <c r="J426" s="727"/>
      <c r="K426" s="727"/>
      <c r="L426" s="598"/>
      <c r="M426" s="14"/>
    </row>
    <row r="427" spans="1:13" ht="17.25" customHeight="1">
      <c r="A427" s="229">
        <v>21</v>
      </c>
      <c r="B427" s="719" t="s">
        <v>224</v>
      </c>
      <c r="C427" s="500">
        <v>11.43</v>
      </c>
      <c r="D427" s="483">
        <v>10.19</v>
      </c>
      <c r="E427" s="721">
        <v>10.19</v>
      </c>
      <c r="F427" s="739">
        <f t="shared" si="28"/>
        <v>0</v>
      </c>
      <c r="G427" s="811">
        <f t="shared" si="29"/>
        <v>1</v>
      </c>
      <c r="H427" s="179"/>
      <c r="I427" s="726"/>
      <c r="J427" s="727"/>
      <c r="K427" s="727"/>
      <c r="L427" s="598"/>
      <c r="M427" s="14"/>
    </row>
    <row r="428" spans="1:13" ht="17.25" customHeight="1">
      <c r="A428" s="229">
        <v>22</v>
      </c>
      <c r="B428" s="719" t="s">
        <v>225</v>
      </c>
      <c r="C428" s="500">
        <v>3.14</v>
      </c>
      <c r="D428" s="483">
        <v>2.82</v>
      </c>
      <c r="E428" s="721">
        <v>2.82</v>
      </c>
      <c r="F428" s="739">
        <f t="shared" si="28"/>
        <v>0</v>
      </c>
      <c r="G428" s="811">
        <f t="shared" si="29"/>
        <v>1</v>
      </c>
      <c r="H428" s="179"/>
      <c r="I428" s="728"/>
      <c r="J428" s="729"/>
      <c r="K428" s="729"/>
      <c r="L428" s="598"/>
      <c r="M428" s="14"/>
    </row>
    <row r="429" spans="1:13" ht="15.75">
      <c r="A429" s="229">
        <v>23</v>
      </c>
      <c r="B429" s="719" t="s">
        <v>226</v>
      </c>
      <c r="C429" s="500">
        <v>4.08</v>
      </c>
      <c r="D429" s="483">
        <v>3.64</v>
      </c>
      <c r="E429" s="721">
        <v>3.64</v>
      </c>
      <c r="F429" s="739">
        <f t="shared" si="28"/>
        <v>0</v>
      </c>
      <c r="G429" s="811">
        <f t="shared" si="29"/>
        <v>1</v>
      </c>
      <c r="H429" s="179"/>
      <c r="I429" s="728"/>
      <c r="J429" s="729"/>
      <c r="K429" s="729"/>
      <c r="L429" s="598"/>
      <c r="M429" s="14"/>
    </row>
    <row r="430" spans="1:13" ht="16.5" thickBot="1">
      <c r="A430" s="942" t="s">
        <v>10</v>
      </c>
      <c r="B430" s="943"/>
      <c r="C430" s="501">
        <v>135.73999999999998</v>
      </c>
      <c r="D430" s="289">
        <v>118.41999999999999</v>
      </c>
      <c r="E430" s="722">
        <v>118.41999999999999</v>
      </c>
      <c r="F430" s="740">
        <f t="shared" si="28"/>
        <v>0</v>
      </c>
      <c r="G430" s="812">
        <f t="shared" si="29"/>
        <v>1</v>
      </c>
      <c r="H430" s="64"/>
      <c r="I430" s="728"/>
      <c r="J430" s="729"/>
      <c r="K430" s="729"/>
      <c r="L430" s="598"/>
      <c r="M430" s="14"/>
    </row>
    <row r="431" spans="1:13" ht="15.75" customHeight="1">
      <c r="A431" s="290"/>
      <c r="B431" s="291"/>
      <c r="C431" s="493"/>
      <c r="D431" s="493"/>
      <c r="E431" s="493"/>
      <c r="F431" s="276"/>
      <c r="G431" s="292"/>
      <c r="H431" s="64"/>
      <c r="I431" s="728"/>
      <c r="J431" s="729"/>
      <c r="K431" s="729"/>
      <c r="L431" s="598"/>
      <c r="M431" s="14"/>
    </row>
    <row r="432" spans="1:13" ht="12" customHeight="1" hidden="1">
      <c r="A432" s="101"/>
      <c r="B432" s="7"/>
      <c r="C432" s="493"/>
      <c r="D432" s="493"/>
      <c r="E432" s="493"/>
      <c r="F432" s="7"/>
      <c r="G432" s="293"/>
      <c r="H432" s="29"/>
      <c r="I432" s="728"/>
      <c r="J432" s="729"/>
      <c r="K432" s="729"/>
      <c r="L432" s="598"/>
      <c r="M432" s="14"/>
    </row>
    <row r="433" spans="1:13" ht="15.75">
      <c r="A433" s="965" t="s">
        <v>68</v>
      </c>
      <c r="B433" s="965"/>
      <c r="C433" s="965"/>
      <c r="D433" s="965"/>
      <c r="E433" s="965"/>
      <c r="F433" s="7"/>
      <c r="G433" s="293"/>
      <c r="H433" s="29"/>
      <c r="I433" s="728"/>
      <c r="J433" s="729"/>
      <c r="K433" s="729"/>
      <c r="L433" s="598"/>
      <c r="M433" s="14"/>
    </row>
    <row r="434" spans="1:13" s="143" customFormat="1" ht="16.5" thickBot="1">
      <c r="A434" s="157" t="s">
        <v>69</v>
      </c>
      <c r="B434" s="160"/>
      <c r="C434" s="239"/>
      <c r="D434" s="160"/>
      <c r="E434" s="240"/>
      <c r="F434" s="160"/>
      <c r="G434" s="239"/>
      <c r="H434" s="588"/>
      <c r="I434" s="728"/>
      <c r="J434" s="729"/>
      <c r="K434" s="729"/>
      <c r="L434" s="598"/>
      <c r="M434" s="589"/>
    </row>
    <row r="435" spans="1:13" ht="15.75">
      <c r="A435" s="906" t="s">
        <v>287</v>
      </c>
      <c r="B435" s="907"/>
      <c r="C435" s="907"/>
      <c r="D435" s="899"/>
      <c r="E435" s="294"/>
      <c r="F435" s="265"/>
      <c r="G435" s="266"/>
      <c r="H435" s="30"/>
      <c r="I435" s="728"/>
      <c r="J435" s="729"/>
      <c r="K435" s="729"/>
      <c r="L435" s="598"/>
      <c r="M435" s="14"/>
    </row>
    <row r="436" spans="1:13" ht="63">
      <c r="A436" s="295" t="s">
        <v>61</v>
      </c>
      <c r="B436" s="296" t="s">
        <v>23</v>
      </c>
      <c r="C436" s="296" t="s">
        <v>24</v>
      </c>
      <c r="D436" s="454" t="s">
        <v>25</v>
      </c>
      <c r="E436" s="297"/>
      <c r="F436" s="298"/>
      <c r="G436" s="299"/>
      <c r="H436" s="30"/>
      <c r="I436" s="728"/>
      <c r="J436" s="729"/>
      <c r="K436" s="729"/>
      <c r="L436" s="598"/>
      <c r="M436" s="14"/>
    </row>
    <row r="437" spans="1:13" ht="16.5" customHeight="1">
      <c r="A437" s="876" t="s">
        <v>138</v>
      </c>
      <c r="B437" s="495" t="s">
        <v>288</v>
      </c>
      <c r="C437" s="552"/>
      <c r="D437" s="629">
        <v>101.99</v>
      </c>
      <c r="E437" s="297"/>
      <c r="F437" s="298"/>
      <c r="G437" s="299"/>
      <c r="H437" s="30"/>
      <c r="I437" s="728"/>
      <c r="J437" s="729"/>
      <c r="K437" s="729"/>
      <c r="L437" s="598"/>
      <c r="M437" s="14"/>
    </row>
    <row r="438" spans="1:13" ht="15.75">
      <c r="A438" s="876"/>
      <c r="B438" s="495" t="s">
        <v>73</v>
      </c>
      <c r="C438" s="629" t="s">
        <v>331</v>
      </c>
      <c r="D438" s="629">
        <v>428.05</v>
      </c>
      <c r="E438" s="300"/>
      <c r="F438" s="298"/>
      <c r="G438" s="299"/>
      <c r="H438" s="30"/>
      <c r="I438" s="728"/>
      <c r="J438" s="729"/>
      <c r="K438" s="729"/>
      <c r="L438" s="598"/>
      <c r="M438" s="14"/>
    </row>
    <row r="439" spans="1:13" ht="31.5">
      <c r="A439" s="876"/>
      <c r="B439" s="631" t="s">
        <v>194</v>
      </c>
      <c r="C439" s="632" t="s">
        <v>332</v>
      </c>
      <c r="D439" s="629">
        <v>478.34</v>
      </c>
      <c r="E439" s="301"/>
      <c r="F439" s="302"/>
      <c r="G439" s="299"/>
      <c r="H439" s="30"/>
      <c r="I439" s="234"/>
      <c r="J439" s="730"/>
      <c r="K439" s="730"/>
      <c r="L439" s="598"/>
      <c r="M439" s="14"/>
    </row>
    <row r="440" spans="1:13" ht="15.75">
      <c r="A440" s="876"/>
      <c r="B440" s="303" t="s">
        <v>183</v>
      </c>
      <c r="C440" s="632" t="s">
        <v>333</v>
      </c>
      <c r="D440" s="632">
        <v>760.22</v>
      </c>
      <c r="E440" s="301"/>
      <c r="F440" s="302"/>
      <c r="G440" s="299"/>
      <c r="H440" s="30"/>
      <c r="I440" s="590"/>
      <c r="J440" s="590"/>
      <c r="K440" s="590"/>
      <c r="L440" s="730"/>
      <c r="M440" s="14"/>
    </row>
    <row r="441" spans="1:13" ht="18" customHeight="1" thickBot="1">
      <c r="A441" s="958" t="s">
        <v>241</v>
      </c>
      <c r="B441" s="959"/>
      <c r="C441" s="959"/>
      <c r="D441" s="630">
        <f>SUM(D438:D440)</f>
        <v>1666.6100000000001</v>
      </c>
      <c r="E441" s="297" t="s">
        <v>44</v>
      </c>
      <c r="F441" s="304"/>
      <c r="G441" s="299"/>
      <c r="H441" s="30"/>
      <c r="I441" s="590"/>
      <c r="J441" s="590"/>
      <c r="K441" s="590"/>
      <c r="L441" s="193"/>
      <c r="M441" s="14"/>
    </row>
    <row r="442" spans="1:13" ht="15.75">
      <c r="A442" s="723"/>
      <c r="B442" s="494"/>
      <c r="C442" s="494"/>
      <c r="D442" s="305"/>
      <c r="E442" s="294"/>
      <c r="F442" s="265"/>
      <c r="G442" s="293"/>
      <c r="H442" s="29"/>
      <c r="I442" s="590"/>
      <c r="J442" s="590"/>
      <c r="K442" s="590"/>
      <c r="L442" s="193"/>
      <c r="M442" s="14"/>
    </row>
    <row r="443" spans="1:13" s="132" customFormat="1" ht="15.75">
      <c r="A443" s="306" t="s">
        <v>176</v>
      </c>
      <c r="B443" s="307"/>
      <c r="C443" s="307"/>
      <c r="D443" s="307"/>
      <c r="E443" s="308"/>
      <c r="F443" s="307"/>
      <c r="G443" s="239"/>
      <c r="H443" s="588"/>
      <c r="I443" s="275"/>
      <c r="J443" s="590"/>
      <c r="K443" s="590"/>
      <c r="L443" s="193"/>
      <c r="M443" s="194"/>
    </row>
    <row r="444" spans="1:15" s="132" customFormat="1" ht="16.5" thickBot="1">
      <c r="A444" s="947" t="s">
        <v>289</v>
      </c>
      <c r="B444" s="947"/>
      <c r="C444" s="947"/>
      <c r="D444" s="160" t="s">
        <v>290</v>
      </c>
      <c r="E444" s="240"/>
      <c r="F444" s="160"/>
      <c r="G444" s="284"/>
      <c r="H444" s="146"/>
      <c r="I444" s="872" t="s">
        <v>12</v>
      </c>
      <c r="J444" s="872"/>
      <c r="K444" s="872"/>
      <c r="L444" s="193"/>
      <c r="M444" s="872" t="s">
        <v>230</v>
      </c>
      <c r="N444" s="872"/>
      <c r="O444" s="872"/>
    </row>
    <row r="445" spans="1:15" ht="47.25">
      <c r="A445" s="73" t="s">
        <v>8</v>
      </c>
      <c r="B445" s="227" t="s">
        <v>9</v>
      </c>
      <c r="C445" s="227" t="s">
        <v>284</v>
      </c>
      <c r="D445" s="227" t="s">
        <v>291</v>
      </c>
      <c r="E445" s="228" t="s">
        <v>292</v>
      </c>
      <c r="F445" s="244"/>
      <c r="G445" s="266"/>
      <c r="I445" s="89" t="s">
        <v>228</v>
      </c>
      <c r="J445" s="89" t="s">
        <v>229</v>
      </c>
      <c r="K445" s="192" t="s">
        <v>18</v>
      </c>
      <c r="L445" s="193"/>
      <c r="M445" s="89" t="s">
        <v>228</v>
      </c>
      <c r="N445" s="89" t="s">
        <v>229</v>
      </c>
      <c r="O445" s="192" t="s">
        <v>18</v>
      </c>
    </row>
    <row r="446" spans="1:15" ht="15" customHeight="1">
      <c r="A446" s="245">
        <v>1</v>
      </c>
      <c r="B446" s="732" t="s">
        <v>147</v>
      </c>
      <c r="C446" s="732">
        <v>42.94</v>
      </c>
      <c r="D446" s="734">
        <v>3.5599999999999996</v>
      </c>
      <c r="E446" s="570">
        <f>D446/C446</f>
        <v>0.08290638099673964</v>
      </c>
      <c r="F446" s="244"/>
      <c r="G446" s="266"/>
      <c r="I446" s="215">
        <v>28.04</v>
      </c>
      <c r="J446" s="215">
        <v>14.9</v>
      </c>
      <c r="K446" s="634">
        <f>SUM(I446:J446)</f>
        <v>42.94</v>
      </c>
      <c r="L446" s="14"/>
      <c r="M446" s="215">
        <v>2.11</v>
      </c>
      <c r="N446" s="215">
        <v>1.45</v>
      </c>
      <c r="O446" s="634">
        <f>SUM(M446:N446)</f>
        <v>3.5599999999999996</v>
      </c>
    </row>
    <row r="447" spans="1:15" ht="15" customHeight="1">
      <c r="A447" s="245">
        <v>2</v>
      </c>
      <c r="B447" s="685" t="s">
        <v>148</v>
      </c>
      <c r="C447" s="732">
        <v>97.27000000000001</v>
      </c>
      <c r="D447" s="735">
        <v>6.17</v>
      </c>
      <c r="E447" s="570">
        <f aca="true" t="shared" si="30" ref="E447:E469">D447/C447</f>
        <v>0.06343168500051402</v>
      </c>
      <c r="F447" s="244"/>
      <c r="G447" s="266"/>
      <c r="I447" s="215">
        <v>53.59</v>
      </c>
      <c r="J447" s="215">
        <v>43.68</v>
      </c>
      <c r="K447" s="634">
        <f aca="true" t="shared" si="31" ref="K447:K469">SUM(I447:J447)</f>
        <v>97.27000000000001</v>
      </c>
      <c r="L447" s="14"/>
      <c r="M447" s="215">
        <v>3.01</v>
      </c>
      <c r="N447" s="215">
        <v>3.16</v>
      </c>
      <c r="O447" s="634">
        <f aca="true" t="shared" si="32" ref="O447:O469">SUM(M447:N447)</f>
        <v>6.17</v>
      </c>
    </row>
    <row r="448" spans="1:15" ht="15" customHeight="1">
      <c r="A448" s="245">
        <v>3</v>
      </c>
      <c r="B448" s="732" t="s">
        <v>149</v>
      </c>
      <c r="C448" s="732">
        <v>124.36999999999999</v>
      </c>
      <c r="D448" s="735">
        <v>0.56</v>
      </c>
      <c r="E448" s="570">
        <f t="shared" si="30"/>
        <v>0.004502693575621131</v>
      </c>
      <c r="F448" s="244"/>
      <c r="G448" s="266"/>
      <c r="I448" s="215">
        <v>80.67999999999999</v>
      </c>
      <c r="J448" s="215">
        <v>43.69</v>
      </c>
      <c r="K448" s="634">
        <f t="shared" si="31"/>
        <v>124.36999999999999</v>
      </c>
      <c r="L448" s="14"/>
      <c r="M448" s="215">
        <v>0</v>
      </c>
      <c r="N448" s="215">
        <v>0.56</v>
      </c>
      <c r="O448" s="634">
        <f t="shared" si="32"/>
        <v>0.56</v>
      </c>
    </row>
    <row r="449" spans="1:15" ht="15" customHeight="1">
      <c r="A449" s="245">
        <v>4</v>
      </c>
      <c r="B449" s="685" t="s">
        <v>190</v>
      </c>
      <c r="C449" s="732">
        <v>112.41</v>
      </c>
      <c r="D449" s="735">
        <v>8.3</v>
      </c>
      <c r="E449" s="570">
        <f t="shared" si="30"/>
        <v>0.07383684725558225</v>
      </c>
      <c r="F449" s="244"/>
      <c r="G449" s="266"/>
      <c r="I449" s="215">
        <v>62.19</v>
      </c>
      <c r="J449" s="215">
        <v>50.22</v>
      </c>
      <c r="K449" s="634">
        <f t="shared" si="31"/>
        <v>112.41</v>
      </c>
      <c r="L449" s="14"/>
      <c r="M449" s="215">
        <v>3.34</v>
      </c>
      <c r="N449" s="215">
        <v>4.96</v>
      </c>
      <c r="O449" s="634">
        <f t="shared" si="32"/>
        <v>8.3</v>
      </c>
    </row>
    <row r="450" spans="1:15" ht="15" customHeight="1">
      <c r="A450" s="245">
        <v>5</v>
      </c>
      <c r="B450" s="685" t="s">
        <v>150</v>
      </c>
      <c r="C450" s="732">
        <v>49.620000000000005</v>
      </c>
      <c r="D450" s="735">
        <v>2.98</v>
      </c>
      <c r="E450" s="570">
        <f t="shared" si="30"/>
        <v>0.06005642885933091</v>
      </c>
      <c r="F450" s="244"/>
      <c r="G450" s="266"/>
      <c r="I450" s="215">
        <v>35</v>
      </c>
      <c r="J450" s="215">
        <v>14.620000000000001</v>
      </c>
      <c r="K450" s="634">
        <f t="shared" si="31"/>
        <v>49.620000000000005</v>
      </c>
      <c r="L450" s="14"/>
      <c r="M450" s="215">
        <v>2.31</v>
      </c>
      <c r="N450" s="215">
        <v>0.67</v>
      </c>
      <c r="O450" s="634">
        <f t="shared" si="32"/>
        <v>2.98</v>
      </c>
    </row>
    <row r="451" spans="1:15" ht="15" customHeight="1">
      <c r="A451" s="245">
        <v>6</v>
      </c>
      <c r="B451" s="685" t="s">
        <v>191</v>
      </c>
      <c r="C451" s="732">
        <v>84.42</v>
      </c>
      <c r="D451" s="735">
        <v>3.8600000000000003</v>
      </c>
      <c r="E451" s="570">
        <f t="shared" si="30"/>
        <v>0.04572376214167259</v>
      </c>
      <c r="F451" s="244"/>
      <c r="G451" s="266"/>
      <c r="I451" s="215">
        <v>53.910000000000004</v>
      </c>
      <c r="J451" s="215">
        <v>30.51</v>
      </c>
      <c r="K451" s="634">
        <f t="shared" si="31"/>
        <v>84.42</v>
      </c>
      <c r="L451" s="14"/>
      <c r="M451" s="215">
        <v>2.64</v>
      </c>
      <c r="N451" s="215">
        <v>1.22</v>
      </c>
      <c r="O451" s="634">
        <f t="shared" si="32"/>
        <v>3.8600000000000003</v>
      </c>
    </row>
    <row r="452" spans="1:15" ht="15" customHeight="1">
      <c r="A452" s="245">
        <v>7</v>
      </c>
      <c r="B452" s="732" t="s">
        <v>151</v>
      </c>
      <c r="C452" s="732">
        <v>40.01</v>
      </c>
      <c r="D452" s="735">
        <v>7.34</v>
      </c>
      <c r="E452" s="570">
        <f t="shared" si="30"/>
        <v>0.18345413646588354</v>
      </c>
      <c r="F452" s="244"/>
      <c r="G452" s="266"/>
      <c r="I452" s="215">
        <v>21.54</v>
      </c>
      <c r="J452" s="215">
        <v>18.47</v>
      </c>
      <c r="K452" s="634">
        <f t="shared" si="31"/>
        <v>40.01</v>
      </c>
      <c r="L452" s="14"/>
      <c r="M452" s="215">
        <v>3.11</v>
      </c>
      <c r="N452" s="215">
        <v>4.23</v>
      </c>
      <c r="O452" s="634">
        <f t="shared" si="32"/>
        <v>7.34</v>
      </c>
    </row>
    <row r="453" spans="1:15" ht="15" customHeight="1">
      <c r="A453" s="245">
        <v>8</v>
      </c>
      <c r="B453" s="685" t="s">
        <v>152</v>
      </c>
      <c r="C453" s="732">
        <v>145.31</v>
      </c>
      <c r="D453" s="735">
        <v>7.9399999999999995</v>
      </c>
      <c r="E453" s="570">
        <f t="shared" si="30"/>
        <v>0.05464180028903723</v>
      </c>
      <c r="F453" s="244"/>
      <c r="G453" s="266"/>
      <c r="I453" s="215">
        <v>82.30000000000001</v>
      </c>
      <c r="J453" s="215">
        <v>63.01</v>
      </c>
      <c r="K453" s="634">
        <f t="shared" si="31"/>
        <v>145.31</v>
      </c>
      <c r="L453" s="14"/>
      <c r="M453" s="215">
        <v>5.34</v>
      </c>
      <c r="N453" s="215">
        <v>2.6</v>
      </c>
      <c r="O453" s="634">
        <f t="shared" si="32"/>
        <v>7.9399999999999995</v>
      </c>
    </row>
    <row r="454" spans="1:15" ht="15" customHeight="1">
      <c r="A454" s="245">
        <v>9</v>
      </c>
      <c r="B454" s="685" t="s">
        <v>153</v>
      </c>
      <c r="C454" s="732">
        <v>86.24000000000001</v>
      </c>
      <c r="D454" s="735">
        <v>2.25</v>
      </c>
      <c r="E454" s="570">
        <f t="shared" si="30"/>
        <v>0.0260899814471243</v>
      </c>
      <c r="F454" s="244"/>
      <c r="G454" s="266"/>
      <c r="I454" s="215">
        <v>36.7</v>
      </c>
      <c r="J454" s="215">
        <v>49.540000000000006</v>
      </c>
      <c r="K454" s="634">
        <f t="shared" si="31"/>
        <v>86.24000000000001</v>
      </c>
      <c r="L454" s="14"/>
      <c r="M454" s="215">
        <v>1.82</v>
      </c>
      <c r="N454" s="215">
        <v>0.43</v>
      </c>
      <c r="O454" s="634">
        <f t="shared" si="32"/>
        <v>2.25</v>
      </c>
    </row>
    <row r="455" spans="1:15" ht="15" customHeight="1">
      <c r="A455" s="245">
        <v>10</v>
      </c>
      <c r="B455" s="685" t="s">
        <v>154</v>
      </c>
      <c r="C455" s="732">
        <v>107.13999999999999</v>
      </c>
      <c r="D455" s="735">
        <v>10.65</v>
      </c>
      <c r="E455" s="570">
        <f t="shared" si="30"/>
        <v>0.09940265073735301</v>
      </c>
      <c r="F455" s="309"/>
      <c r="G455" s="266"/>
      <c r="I455" s="215">
        <v>58.489999999999995</v>
      </c>
      <c r="J455" s="215">
        <v>48.65</v>
      </c>
      <c r="K455" s="634">
        <f t="shared" si="31"/>
        <v>107.13999999999999</v>
      </c>
      <c r="L455" s="14"/>
      <c r="M455" s="215">
        <v>3.08</v>
      </c>
      <c r="N455" s="215">
        <v>7.57</v>
      </c>
      <c r="O455" s="634">
        <f t="shared" si="32"/>
        <v>10.65</v>
      </c>
    </row>
    <row r="456" spans="1:15" ht="15" customHeight="1">
      <c r="A456" s="245">
        <v>11</v>
      </c>
      <c r="B456" s="685" t="s">
        <v>155</v>
      </c>
      <c r="C456" s="732">
        <v>44.510000000000005</v>
      </c>
      <c r="D456" s="735">
        <v>5.35</v>
      </c>
      <c r="E456" s="570">
        <f t="shared" si="30"/>
        <v>0.12019770838013927</v>
      </c>
      <c r="F456" s="244"/>
      <c r="G456" s="266"/>
      <c r="I456" s="215">
        <v>23.400000000000002</v>
      </c>
      <c r="J456" s="215">
        <v>21.11</v>
      </c>
      <c r="K456" s="634">
        <f t="shared" si="31"/>
        <v>44.510000000000005</v>
      </c>
      <c r="L456" s="14"/>
      <c r="M456" s="215">
        <v>2.14</v>
      </c>
      <c r="N456" s="215">
        <v>3.21</v>
      </c>
      <c r="O456" s="634">
        <f t="shared" si="32"/>
        <v>5.35</v>
      </c>
    </row>
    <row r="457" spans="1:15" ht="15" customHeight="1">
      <c r="A457" s="245">
        <v>12</v>
      </c>
      <c r="B457" s="685" t="s">
        <v>192</v>
      </c>
      <c r="C457" s="732">
        <v>34.190000000000005</v>
      </c>
      <c r="D457" s="735">
        <v>0.7</v>
      </c>
      <c r="E457" s="570">
        <f t="shared" si="30"/>
        <v>0.02047382275519157</v>
      </c>
      <c r="F457" s="244"/>
      <c r="G457" s="266"/>
      <c r="I457" s="215">
        <v>18.650000000000002</v>
      </c>
      <c r="J457" s="215">
        <v>15.540000000000001</v>
      </c>
      <c r="K457" s="634">
        <f t="shared" si="31"/>
        <v>34.190000000000005</v>
      </c>
      <c r="L457" s="14"/>
      <c r="M457" s="215">
        <v>0.22</v>
      </c>
      <c r="N457" s="215">
        <v>0.48</v>
      </c>
      <c r="O457" s="634">
        <f t="shared" si="32"/>
        <v>0.7</v>
      </c>
    </row>
    <row r="458" spans="1:15" ht="15" customHeight="1">
      <c r="A458" s="245">
        <v>13</v>
      </c>
      <c r="B458" s="685" t="s">
        <v>156</v>
      </c>
      <c r="C458" s="732">
        <v>79.4</v>
      </c>
      <c r="D458" s="735">
        <v>5.45</v>
      </c>
      <c r="E458" s="570">
        <f t="shared" si="30"/>
        <v>0.06863979848866499</v>
      </c>
      <c r="F458" s="244"/>
      <c r="G458" s="266"/>
      <c r="I458" s="215">
        <v>44.74</v>
      </c>
      <c r="J458" s="215">
        <v>34.66</v>
      </c>
      <c r="K458" s="634">
        <f t="shared" si="31"/>
        <v>79.4</v>
      </c>
      <c r="L458" s="14"/>
      <c r="M458" s="215">
        <v>2.33</v>
      </c>
      <c r="N458" s="215">
        <v>3.12</v>
      </c>
      <c r="O458" s="634">
        <f t="shared" si="32"/>
        <v>5.45</v>
      </c>
    </row>
    <row r="459" spans="1:15" ht="15" customHeight="1">
      <c r="A459" s="245">
        <v>14</v>
      </c>
      <c r="B459" s="685" t="s">
        <v>157</v>
      </c>
      <c r="C459" s="732">
        <v>8.42</v>
      </c>
      <c r="D459" s="735">
        <v>1.1800000000000002</v>
      </c>
      <c r="E459" s="570">
        <f t="shared" si="30"/>
        <v>0.14014251781472686</v>
      </c>
      <c r="F459" s="244"/>
      <c r="G459" s="266"/>
      <c r="I459" s="215">
        <v>5.15</v>
      </c>
      <c r="J459" s="215">
        <v>3.27</v>
      </c>
      <c r="K459" s="634">
        <f t="shared" si="31"/>
        <v>8.42</v>
      </c>
      <c r="L459" s="14"/>
      <c r="M459" s="215">
        <v>0.67</v>
      </c>
      <c r="N459" s="215">
        <v>0.51</v>
      </c>
      <c r="O459" s="634">
        <f t="shared" si="32"/>
        <v>1.1800000000000002</v>
      </c>
    </row>
    <row r="460" spans="1:15" ht="15" customHeight="1">
      <c r="A460" s="245">
        <v>15</v>
      </c>
      <c r="B460" s="732" t="s">
        <v>158</v>
      </c>
      <c r="C460" s="732">
        <v>71.78999999999999</v>
      </c>
      <c r="D460" s="735">
        <v>5.09</v>
      </c>
      <c r="E460" s="570">
        <f t="shared" si="30"/>
        <v>0.07090123972698148</v>
      </c>
      <c r="F460" s="244"/>
      <c r="G460" s="266"/>
      <c r="I460" s="215">
        <v>37.43</v>
      </c>
      <c r="J460" s="215">
        <v>34.36</v>
      </c>
      <c r="K460" s="634">
        <f t="shared" si="31"/>
        <v>71.78999999999999</v>
      </c>
      <c r="L460" s="14"/>
      <c r="M460" s="215">
        <v>4.67</v>
      </c>
      <c r="N460" s="215">
        <v>0.42</v>
      </c>
      <c r="O460" s="634">
        <f t="shared" si="32"/>
        <v>5.09</v>
      </c>
    </row>
    <row r="461" spans="1:15" ht="15" customHeight="1">
      <c r="A461" s="245">
        <v>16</v>
      </c>
      <c r="B461" s="732" t="s">
        <v>193</v>
      </c>
      <c r="C461" s="732">
        <v>124.83</v>
      </c>
      <c r="D461" s="735">
        <v>1.55</v>
      </c>
      <c r="E461" s="570">
        <f t="shared" si="30"/>
        <v>0.012416886966274134</v>
      </c>
      <c r="F461" s="244"/>
      <c r="G461" s="266"/>
      <c r="I461" s="215">
        <v>65.75</v>
      </c>
      <c r="J461" s="215">
        <v>59.08</v>
      </c>
      <c r="K461" s="634">
        <f t="shared" si="31"/>
        <v>124.83</v>
      </c>
      <c r="L461" s="14"/>
      <c r="M461" s="215">
        <v>0</v>
      </c>
      <c r="N461" s="215">
        <v>1.55</v>
      </c>
      <c r="O461" s="634">
        <f t="shared" si="32"/>
        <v>1.55</v>
      </c>
    </row>
    <row r="462" spans="1:15" ht="15" customHeight="1">
      <c r="A462" s="245">
        <v>17</v>
      </c>
      <c r="B462" s="685" t="s">
        <v>159</v>
      </c>
      <c r="C462" s="732">
        <v>28.160000000000004</v>
      </c>
      <c r="D462" s="735">
        <v>1.8900000000000001</v>
      </c>
      <c r="E462" s="570">
        <f t="shared" si="30"/>
        <v>0.06711647727272727</v>
      </c>
      <c r="F462" s="244"/>
      <c r="G462" s="266"/>
      <c r="I462" s="215">
        <v>16.53</v>
      </c>
      <c r="J462" s="215">
        <v>11.63</v>
      </c>
      <c r="K462" s="634">
        <f t="shared" si="31"/>
        <v>28.160000000000004</v>
      </c>
      <c r="L462" s="14"/>
      <c r="M462" s="215">
        <v>1.22</v>
      </c>
      <c r="N462" s="215">
        <v>0.67</v>
      </c>
      <c r="O462" s="634">
        <f t="shared" si="32"/>
        <v>1.8900000000000001</v>
      </c>
    </row>
    <row r="463" spans="1:15" ht="15" customHeight="1">
      <c r="A463" s="245">
        <v>18</v>
      </c>
      <c r="B463" s="732" t="s">
        <v>160</v>
      </c>
      <c r="C463" s="732">
        <v>234.25</v>
      </c>
      <c r="D463" s="735">
        <v>11.07</v>
      </c>
      <c r="E463" s="570">
        <f t="shared" si="30"/>
        <v>0.047257203842049095</v>
      </c>
      <c r="F463" s="244"/>
      <c r="G463" s="266"/>
      <c r="I463" s="215">
        <v>125.60000000000001</v>
      </c>
      <c r="J463" s="215">
        <v>108.65</v>
      </c>
      <c r="K463" s="634">
        <f t="shared" si="31"/>
        <v>234.25</v>
      </c>
      <c r="L463" s="14"/>
      <c r="M463" s="215">
        <v>6.32</v>
      </c>
      <c r="N463" s="215">
        <v>4.75</v>
      </c>
      <c r="O463" s="634">
        <f t="shared" si="32"/>
        <v>11.07</v>
      </c>
    </row>
    <row r="464" spans="1:15" ht="15" customHeight="1">
      <c r="A464" s="245">
        <v>19</v>
      </c>
      <c r="B464" s="685" t="s">
        <v>161</v>
      </c>
      <c r="C464" s="732">
        <v>69.78999999999999</v>
      </c>
      <c r="D464" s="734">
        <v>2.5</v>
      </c>
      <c r="E464" s="570">
        <f t="shared" si="30"/>
        <v>0.03582175096718728</v>
      </c>
      <c r="F464" s="244"/>
      <c r="G464" s="266"/>
      <c r="I464" s="215">
        <v>36.36</v>
      </c>
      <c r="J464" s="215">
        <v>33.43</v>
      </c>
      <c r="K464" s="634">
        <f t="shared" si="31"/>
        <v>69.78999999999999</v>
      </c>
      <c r="L464" s="14"/>
      <c r="M464" s="215">
        <v>2.01</v>
      </c>
      <c r="N464" s="215">
        <v>0.49</v>
      </c>
      <c r="O464" s="634">
        <f t="shared" si="32"/>
        <v>2.5</v>
      </c>
    </row>
    <row r="465" spans="1:15" ht="15" customHeight="1">
      <c r="A465" s="245">
        <v>20</v>
      </c>
      <c r="B465" s="685" t="s">
        <v>175</v>
      </c>
      <c r="C465" s="732">
        <v>111.13</v>
      </c>
      <c r="D465" s="734">
        <v>2.96</v>
      </c>
      <c r="E465" s="570">
        <f t="shared" si="30"/>
        <v>0.02663547196976514</v>
      </c>
      <c r="F465" s="244"/>
      <c r="G465" s="266"/>
      <c r="I465" s="215">
        <v>64.72</v>
      </c>
      <c r="J465" s="215">
        <v>46.410000000000004</v>
      </c>
      <c r="K465" s="634">
        <f t="shared" si="31"/>
        <v>111.13</v>
      </c>
      <c r="L465" s="14"/>
      <c r="M465" s="215">
        <v>1.11</v>
      </c>
      <c r="N465" s="215">
        <v>1.85</v>
      </c>
      <c r="O465" s="634">
        <f t="shared" si="32"/>
        <v>2.96</v>
      </c>
    </row>
    <row r="466" spans="1:15" ht="15" customHeight="1">
      <c r="A466" s="245">
        <v>21</v>
      </c>
      <c r="B466" s="685" t="s">
        <v>224</v>
      </c>
      <c r="C466" s="732">
        <v>165.59</v>
      </c>
      <c r="D466" s="734">
        <v>7.33</v>
      </c>
      <c r="E466" s="570">
        <f t="shared" si="30"/>
        <v>0.044265958089256596</v>
      </c>
      <c r="F466" s="244"/>
      <c r="G466" s="266"/>
      <c r="I466" s="215">
        <v>83.84</v>
      </c>
      <c r="J466" s="215">
        <v>81.75</v>
      </c>
      <c r="K466" s="634">
        <f t="shared" si="31"/>
        <v>165.59</v>
      </c>
      <c r="L466" s="14"/>
      <c r="M466" s="215">
        <v>4.44</v>
      </c>
      <c r="N466" s="215">
        <v>2.89</v>
      </c>
      <c r="O466" s="634">
        <f t="shared" si="32"/>
        <v>7.33</v>
      </c>
    </row>
    <row r="467" spans="1:15" ht="15" customHeight="1">
      <c r="A467" s="245">
        <v>22</v>
      </c>
      <c r="B467" s="685" t="s">
        <v>225</v>
      </c>
      <c r="C467" s="732">
        <v>45.45</v>
      </c>
      <c r="D467" s="734">
        <v>0.56</v>
      </c>
      <c r="E467" s="570">
        <f t="shared" si="30"/>
        <v>0.012321232123212322</v>
      </c>
      <c r="F467" s="244"/>
      <c r="G467" s="266"/>
      <c r="H467" s="30"/>
      <c r="I467" s="215">
        <v>36.18000000000001</v>
      </c>
      <c r="J467" s="215">
        <v>9.27</v>
      </c>
      <c r="K467" s="634">
        <f t="shared" si="31"/>
        <v>45.45</v>
      </c>
      <c r="L467" s="14"/>
      <c r="M467" s="215">
        <v>0.56</v>
      </c>
      <c r="N467" s="215">
        <v>0</v>
      </c>
      <c r="O467" s="634">
        <f t="shared" si="32"/>
        <v>0.56</v>
      </c>
    </row>
    <row r="468" spans="1:15" ht="15" customHeight="1">
      <c r="A468" s="245">
        <v>23</v>
      </c>
      <c r="B468" s="685" t="s">
        <v>226</v>
      </c>
      <c r="C468" s="732">
        <v>59.129999999999995</v>
      </c>
      <c r="D468" s="735">
        <v>2.75</v>
      </c>
      <c r="E468" s="570">
        <f t="shared" si="30"/>
        <v>0.0465076949095214</v>
      </c>
      <c r="F468" s="244"/>
      <c r="G468" s="266"/>
      <c r="H468" s="731"/>
      <c r="I468" s="215">
        <v>29.82</v>
      </c>
      <c r="J468" s="215">
        <v>29.31</v>
      </c>
      <c r="K468" s="634">
        <f t="shared" si="31"/>
        <v>59.129999999999995</v>
      </c>
      <c r="L468" s="14"/>
      <c r="M468" s="215">
        <v>1.01</v>
      </c>
      <c r="N468" s="215">
        <v>1.74</v>
      </c>
      <c r="O468" s="634">
        <f t="shared" si="32"/>
        <v>2.75</v>
      </c>
    </row>
    <row r="469" spans="1:15" ht="16.5" thickBot="1">
      <c r="A469" s="310"/>
      <c r="B469" s="311" t="s">
        <v>18</v>
      </c>
      <c r="C469" s="733">
        <v>1966.37</v>
      </c>
      <c r="D469" s="736">
        <v>101.99000000000001</v>
      </c>
      <c r="E469" s="670">
        <f t="shared" si="30"/>
        <v>0.051867146061015994</v>
      </c>
      <c r="F469" s="249"/>
      <c r="G469" s="266"/>
      <c r="I469" s="191">
        <v>1100.61</v>
      </c>
      <c r="J469" s="191">
        <v>865.7599999999999</v>
      </c>
      <c r="K469" s="634">
        <f t="shared" si="31"/>
        <v>1966.37</v>
      </c>
      <c r="L469" s="193"/>
      <c r="M469" s="191">
        <v>53.459999999999994</v>
      </c>
      <c r="N469" s="191">
        <v>48.53000000000001</v>
      </c>
      <c r="O469" s="634">
        <f t="shared" si="32"/>
        <v>101.99000000000001</v>
      </c>
    </row>
    <row r="470" spans="1:11" s="26" customFormat="1" ht="9.75" customHeight="1">
      <c r="A470" s="101"/>
      <c r="B470" s="7"/>
      <c r="C470" s="7"/>
      <c r="D470" s="101"/>
      <c r="E470" s="113"/>
      <c r="F470" s="7"/>
      <c r="G470" s="312"/>
      <c r="H470" s="27"/>
      <c r="I470" s="132"/>
      <c r="J470" s="132"/>
      <c r="K470" s="132"/>
    </row>
    <row r="471" spans="1:11" s="132" customFormat="1" ht="15.75">
      <c r="A471" s="131" t="s">
        <v>293</v>
      </c>
      <c r="B471" s="160"/>
      <c r="C471" s="239"/>
      <c r="D471" s="160"/>
      <c r="E471" s="240"/>
      <c r="F471" s="160"/>
      <c r="G471" s="284"/>
      <c r="H471" s="146"/>
      <c r="I471" s="194"/>
      <c r="J471" s="194"/>
      <c r="K471" s="194"/>
    </row>
    <row r="472" spans="1:14" s="132" customFormat="1" ht="16.5" thickBot="1">
      <c r="A472" s="157" t="s">
        <v>294</v>
      </c>
      <c r="B472" s="160"/>
      <c r="C472" s="160"/>
      <c r="D472" s="160"/>
      <c r="E472" s="240" t="s">
        <v>28</v>
      </c>
      <c r="F472" s="130"/>
      <c r="G472" s="260"/>
      <c r="H472" s="151"/>
      <c r="I472" s="872" t="s">
        <v>232</v>
      </c>
      <c r="J472" s="872"/>
      <c r="K472" s="872"/>
      <c r="L472" s="194"/>
      <c r="M472" s="194"/>
      <c r="N472" s="194"/>
    </row>
    <row r="473" spans="1:15" ht="47.25">
      <c r="A473" s="73" t="s">
        <v>8</v>
      </c>
      <c r="B473" s="227" t="s">
        <v>9</v>
      </c>
      <c r="C473" s="227" t="s">
        <v>295</v>
      </c>
      <c r="D473" s="227" t="s">
        <v>296</v>
      </c>
      <c r="E473" s="228" t="s">
        <v>279</v>
      </c>
      <c r="F473" s="244"/>
      <c r="G473" s="266"/>
      <c r="H473" s="30"/>
      <c r="I473" s="89" t="s">
        <v>228</v>
      </c>
      <c r="J473" s="89" t="s">
        <v>229</v>
      </c>
      <c r="K473" s="192" t="s">
        <v>18</v>
      </c>
      <c r="L473" s="175"/>
      <c r="M473" s="175"/>
      <c r="N473" s="175"/>
      <c r="O473" s="175"/>
    </row>
    <row r="474" spans="1:15" ht="15.75">
      <c r="A474" s="229">
        <v>1</v>
      </c>
      <c r="B474" s="732" t="str">
        <f>B446</f>
        <v>Tawang</v>
      </c>
      <c r="C474" s="732">
        <f>C446</f>
        <v>42.94</v>
      </c>
      <c r="D474" s="739">
        <v>5.609999999999996</v>
      </c>
      <c r="E474" s="808">
        <f>D474/C474</f>
        <v>0.13064741499767107</v>
      </c>
      <c r="F474" s="7"/>
      <c r="G474" s="266"/>
      <c r="H474" s="30"/>
      <c r="I474" s="215">
        <v>4.069999999999997</v>
      </c>
      <c r="J474" s="215">
        <v>1.5399999999999994</v>
      </c>
      <c r="K474" s="634">
        <f>SUM(I474:J474)</f>
        <v>5.609999999999996</v>
      </c>
      <c r="L474" s="55"/>
      <c r="M474" s="193"/>
      <c r="N474" s="14"/>
      <c r="O474" s="14"/>
    </row>
    <row r="475" spans="1:15" ht="15.75">
      <c r="A475" s="229">
        <v>2</v>
      </c>
      <c r="B475" s="732" t="str">
        <f aca="true" t="shared" si="33" ref="B475:C496">B447</f>
        <v>West Kameng</v>
      </c>
      <c r="C475" s="732">
        <f t="shared" si="33"/>
        <v>97.27000000000001</v>
      </c>
      <c r="D475" s="739">
        <v>15.039999999999988</v>
      </c>
      <c r="E475" s="808">
        <f aca="true" t="shared" si="34" ref="E475:E497">D475/C475</f>
        <v>0.15462115760254946</v>
      </c>
      <c r="F475" s="7"/>
      <c r="G475" s="266"/>
      <c r="H475" s="30"/>
      <c r="I475" s="215">
        <v>8.069999999999997</v>
      </c>
      <c r="J475" s="215">
        <v>6.969999999999993</v>
      </c>
      <c r="K475" s="634">
        <f aca="true" t="shared" si="35" ref="K475:K497">SUM(I475:J475)</f>
        <v>15.039999999999988</v>
      </c>
      <c r="L475" s="55"/>
      <c r="M475" s="193"/>
      <c r="N475" s="14"/>
      <c r="O475" s="14"/>
    </row>
    <row r="476" spans="1:15" ht="15.75">
      <c r="A476" s="229">
        <v>3</v>
      </c>
      <c r="B476" s="732" t="str">
        <f t="shared" si="33"/>
        <v>East Kameng</v>
      </c>
      <c r="C476" s="732">
        <f t="shared" si="33"/>
        <v>124.36999999999999</v>
      </c>
      <c r="D476" s="739">
        <v>8.810000000000006</v>
      </c>
      <c r="E476" s="808">
        <f t="shared" si="34"/>
        <v>0.07083701857361105</v>
      </c>
      <c r="F476" s="7"/>
      <c r="G476" s="266"/>
      <c r="H476" s="30"/>
      <c r="I476" s="215">
        <v>4.48</v>
      </c>
      <c r="J476" s="215">
        <v>4.330000000000006</v>
      </c>
      <c r="K476" s="634">
        <f t="shared" si="35"/>
        <v>8.810000000000006</v>
      </c>
      <c r="L476" s="55"/>
      <c r="M476" s="193"/>
      <c r="N476" s="14"/>
      <c r="O476" s="14"/>
    </row>
    <row r="477" spans="1:15" ht="15.75">
      <c r="A477" s="229">
        <v>4</v>
      </c>
      <c r="B477" s="732" t="str">
        <f t="shared" si="33"/>
        <v>Papumpare</v>
      </c>
      <c r="C477" s="732">
        <f t="shared" si="33"/>
        <v>112.41</v>
      </c>
      <c r="D477" s="739">
        <v>20.390000000000008</v>
      </c>
      <c r="E477" s="808">
        <f t="shared" si="34"/>
        <v>0.18138955608931598</v>
      </c>
      <c r="F477" s="7"/>
      <c r="G477" s="266"/>
      <c r="H477" s="30"/>
      <c r="I477" s="215">
        <v>9.710000000000004</v>
      </c>
      <c r="J477" s="215">
        <v>10.680000000000003</v>
      </c>
      <c r="K477" s="634">
        <f t="shared" si="35"/>
        <v>20.390000000000008</v>
      </c>
      <c r="L477" s="55"/>
      <c r="M477" s="193"/>
      <c r="N477" s="14"/>
      <c r="O477" s="14"/>
    </row>
    <row r="478" spans="1:15" ht="15.75">
      <c r="A478" s="229">
        <v>5</v>
      </c>
      <c r="B478" s="732" t="str">
        <f t="shared" si="33"/>
        <v>Kurung Kumey</v>
      </c>
      <c r="C478" s="732">
        <f t="shared" si="33"/>
        <v>49.620000000000005</v>
      </c>
      <c r="D478" s="739">
        <v>12.730000000000002</v>
      </c>
      <c r="E478" s="808">
        <f t="shared" si="34"/>
        <v>0.2565497783151955</v>
      </c>
      <c r="F478" s="7"/>
      <c r="G478" s="266"/>
      <c r="H478" s="30"/>
      <c r="I478" s="215">
        <v>10.350000000000001</v>
      </c>
      <c r="J478" s="215">
        <v>2.380000000000001</v>
      </c>
      <c r="K478" s="634">
        <f t="shared" si="35"/>
        <v>12.730000000000002</v>
      </c>
      <c r="L478" s="55"/>
      <c r="M478" s="193"/>
      <c r="N478" s="14"/>
      <c r="O478" s="14"/>
    </row>
    <row r="479" spans="1:15" ht="15.75">
      <c r="A479" s="229">
        <v>6</v>
      </c>
      <c r="B479" s="732" t="str">
        <f t="shared" si="33"/>
        <v>Kra Daadi</v>
      </c>
      <c r="C479" s="732">
        <f t="shared" si="33"/>
        <v>84.42</v>
      </c>
      <c r="D479" s="739">
        <v>18.799999999999994</v>
      </c>
      <c r="E479" s="808">
        <f t="shared" si="34"/>
        <v>0.2226960435915659</v>
      </c>
      <c r="F479" s="7"/>
      <c r="G479" s="266"/>
      <c r="H479" s="30"/>
      <c r="I479" s="215">
        <v>14.299999999999997</v>
      </c>
      <c r="J479" s="215">
        <v>4.4999999999999964</v>
      </c>
      <c r="K479" s="634">
        <f t="shared" si="35"/>
        <v>18.799999999999994</v>
      </c>
      <c r="L479" s="55"/>
      <c r="M479" s="193"/>
      <c r="N479" s="14"/>
      <c r="O479" s="14"/>
    </row>
    <row r="480" spans="1:15" ht="15.75">
      <c r="A480" s="229">
        <v>7</v>
      </c>
      <c r="B480" s="732" t="str">
        <f t="shared" si="33"/>
        <v>Lower Subansiri</v>
      </c>
      <c r="C480" s="732">
        <f t="shared" si="33"/>
        <v>40.01</v>
      </c>
      <c r="D480" s="739">
        <v>5.169999999999996</v>
      </c>
      <c r="E480" s="808">
        <f t="shared" si="34"/>
        <v>0.12921769557610588</v>
      </c>
      <c r="F480" s="7"/>
      <c r="G480" s="266"/>
      <c r="H480" s="30"/>
      <c r="I480" s="215">
        <v>3.0500000000000007</v>
      </c>
      <c r="J480" s="215">
        <v>2.1199999999999957</v>
      </c>
      <c r="K480" s="634">
        <f t="shared" si="35"/>
        <v>5.169999999999996</v>
      </c>
      <c r="L480" s="55"/>
      <c r="M480" s="193"/>
      <c r="N480" s="14"/>
      <c r="O480" s="14"/>
    </row>
    <row r="481" spans="1:15" ht="15.75">
      <c r="A481" s="229">
        <v>8</v>
      </c>
      <c r="B481" s="732" t="str">
        <f t="shared" si="33"/>
        <v>Upper Subansiri</v>
      </c>
      <c r="C481" s="732">
        <f t="shared" si="33"/>
        <v>145.31</v>
      </c>
      <c r="D481" s="739">
        <v>19.150000000000006</v>
      </c>
      <c r="E481" s="808">
        <f t="shared" si="34"/>
        <v>0.13178721354345885</v>
      </c>
      <c r="F481" s="7"/>
      <c r="G481" s="266"/>
      <c r="H481" s="30"/>
      <c r="I481" s="215">
        <v>12.910000000000007</v>
      </c>
      <c r="J481" s="215">
        <v>6.239999999999999</v>
      </c>
      <c r="K481" s="634">
        <f t="shared" si="35"/>
        <v>19.150000000000006</v>
      </c>
      <c r="L481" s="55"/>
      <c r="M481" s="193"/>
      <c r="N481" s="14"/>
      <c r="O481" s="14"/>
    </row>
    <row r="482" spans="1:15" ht="15.75">
      <c r="A482" s="229">
        <v>9</v>
      </c>
      <c r="B482" s="732" t="str">
        <f t="shared" si="33"/>
        <v>West Siang</v>
      </c>
      <c r="C482" s="732">
        <f t="shared" si="33"/>
        <v>86.24000000000001</v>
      </c>
      <c r="D482" s="739">
        <v>30.62</v>
      </c>
      <c r="E482" s="808">
        <f t="shared" si="34"/>
        <v>0.35505565862708716</v>
      </c>
      <c r="F482" s="7"/>
      <c r="G482" s="266"/>
      <c r="H482" s="30"/>
      <c r="I482" s="215">
        <v>4.240000000000002</v>
      </c>
      <c r="J482" s="215">
        <v>26.38</v>
      </c>
      <c r="K482" s="634">
        <f t="shared" si="35"/>
        <v>30.62</v>
      </c>
      <c r="L482" s="55"/>
      <c r="M482" s="193"/>
      <c r="N482" s="14"/>
      <c r="O482" s="14"/>
    </row>
    <row r="483" spans="1:15" ht="15.75">
      <c r="A483" s="229">
        <v>10</v>
      </c>
      <c r="B483" s="732" t="str">
        <f t="shared" si="33"/>
        <v>East Siang</v>
      </c>
      <c r="C483" s="732">
        <f t="shared" si="33"/>
        <v>107.13999999999999</v>
      </c>
      <c r="D483" s="739">
        <v>8.699999999999992</v>
      </c>
      <c r="E483" s="808">
        <f t="shared" si="34"/>
        <v>0.08120216539107704</v>
      </c>
      <c r="F483" s="7"/>
      <c r="G483" s="266"/>
      <c r="H483" s="30"/>
      <c r="I483" s="215">
        <v>2.469999999999998</v>
      </c>
      <c r="J483" s="215">
        <v>6.229999999999994</v>
      </c>
      <c r="K483" s="634">
        <f t="shared" si="35"/>
        <v>8.699999999999992</v>
      </c>
      <c r="L483" s="55"/>
      <c r="M483" s="193"/>
      <c r="N483" s="14"/>
      <c r="O483" s="14"/>
    </row>
    <row r="484" spans="1:15" ht="15.75">
      <c r="A484" s="229">
        <v>11</v>
      </c>
      <c r="B484" s="732" t="str">
        <f t="shared" si="33"/>
        <v>Upper Siang</v>
      </c>
      <c r="C484" s="732">
        <f t="shared" si="33"/>
        <v>44.510000000000005</v>
      </c>
      <c r="D484" s="739">
        <v>5.300000000000006</v>
      </c>
      <c r="E484" s="808">
        <f t="shared" si="34"/>
        <v>0.11907436531116615</v>
      </c>
      <c r="F484" s="7"/>
      <c r="G484" s="266"/>
      <c r="H484" s="30"/>
      <c r="I484" s="215">
        <v>3.200000000000004</v>
      </c>
      <c r="J484" s="215">
        <v>2.100000000000002</v>
      </c>
      <c r="K484" s="634">
        <f t="shared" si="35"/>
        <v>5.300000000000006</v>
      </c>
      <c r="L484" s="55"/>
      <c r="M484" s="193"/>
      <c r="N484" s="14"/>
      <c r="O484" s="14"/>
    </row>
    <row r="485" spans="1:15" ht="15.75">
      <c r="A485" s="229">
        <v>12</v>
      </c>
      <c r="B485" s="732" t="str">
        <f t="shared" si="33"/>
        <v>Siang</v>
      </c>
      <c r="C485" s="732">
        <f t="shared" si="33"/>
        <v>34.190000000000005</v>
      </c>
      <c r="D485" s="739">
        <v>5.339999999999997</v>
      </c>
      <c r="E485" s="808">
        <f t="shared" si="34"/>
        <v>0.15618601930388992</v>
      </c>
      <c r="F485" s="7"/>
      <c r="G485" s="266"/>
      <c r="H485" s="30"/>
      <c r="I485" s="215">
        <v>3.0699999999999976</v>
      </c>
      <c r="J485" s="215">
        <v>2.2699999999999996</v>
      </c>
      <c r="K485" s="634">
        <f t="shared" si="35"/>
        <v>5.339999999999997</v>
      </c>
      <c r="L485" s="55"/>
      <c r="M485" s="193"/>
      <c r="N485" s="14"/>
      <c r="O485" s="14"/>
    </row>
    <row r="486" spans="1:15" ht="15.75">
      <c r="A486" s="229">
        <v>13</v>
      </c>
      <c r="B486" s="732" t="str">
        <f t="shared" si="33"/>
        <v>Lower Dibang Valley</v>
      </c>
      <c r="C486" s="732">
        <f t="shared" si="33"/>
        <v>79.4</v>
      </c>
      <c r="D486" s="739">
        <v>7.4</v>
      </c>
      <c r="E486" s="808">
        <f t="shared" si="34"/>
        <v>0.09319899244332494</v>
      </c>
      <c r="F486" s="7"/>
      <c r="G486" s="266"/>
      <c r="H486" s="30"/>
      <c r="I486" s="215">
        <v>2.6099999999999994</v>
      </c>
      <c r="J486" s="215">
        <v>4.790000000000001</v>
      </c>
      <c r="K486" s="634">
        <f t="shared" si="35"/>
        <v>7.4</v>
      </c>
      <c r="L486" s="55"/>
      <c r="M486" s="193"/>
      <c r="N486" s="14"/>
      <c r="O486" s="14"/>
    </row>
    <row r="487" spans="1:15" ht="15.75">
      <c r="A487" s="229">
        <v>14</v>
      </c>
      <c r="B487" s="732" t="str">
        <f t="shared" si="33"/>
        <v>Dibang Valley</v>
      </c>
      <c r="C487" s="732">
        <f t="shared" si="33"/>
        <v>8.42</v>
      </c>
      <c r="D487" s="739">
        <v>1.2399999999999995</v>
      </c>
      <c r="E487" s="808">
        <f t="shared" si="34"/>
        <v>0.14726840855106882</v>
      </c>
      <c r="F487" s="7"/>
      <c r="G487" s="266"/>
      <c r="H487" s="30"/>
      <c r="I487" s="215">
        <v>0.45999999999999996</v>
      </c>
      <c r="J487" s="215">
        <v>0.7799999999999996</v>
      </c>
      <c r="K487" s="634">
        <f t="shared" si="35"/>
        <v>1.2399999999999995</v>
      </c>
      <c r="L487" s="55"/>
      <c r="M487" s="193"/>
      <c r="N487" s="14"/>
      <c r="O487" s="14"/>
    </row>
    <row r="488" spans="1:15" ht="15.75">
      <c r="A488" s="229">
        <v>15</v>
      </c>
      <c r="B488" s="732" t="str">
        <f t="shared" si="33"/>
        <v>Lohit</v>
      </c>
      <c r="C488" s="732">
        <f t="shared" si="33"/>
        <v>71.78999999999999</v>
      </c>
      <c r="D488" s="739">
        <v>10.68</v>
      </c>
      <c r="E488" s="808">
        <f t="shared" si="34"/>
        <v>0.14876723777684916</v>
      </c>
      <c r="F488" s="7"/>
      <c r="G488" s="266"/>
      <c r="H488" s="30"/>
      <c r="I488" s="215">
        <v>7.209999999999999</v>
      </c>
      <c r="J488" s="215">
        <v>3.4700000000000006</v>
      </c>
      <c r="K488" s="634">
        <f t="shared" si="35"/>
        <v>10.68</v>
      </c>
      <c r="L488" s="55"/>
      <c r="M488" s="193"/>
      <c r="N488" s="14"/>
      <c r="O488" s="14"/>
    </row>
    <row r="489" spans="1:15" ht="15.75">
      <c r="A489" s="229">
        <v>16</v>
      </c>
      <c r="B489" s="732" t="str">
        <f t="shared" si="33"/>
        <v>Namsai</v>
      </c>
      <c r="C489" s="732">
        <f t="shared" si="33"/>
        <v>124.83</v>
      </c>
      <c r="D489" s="739">
        <v>16.490000000000002</v>
      </c>
      <c r="E489" s="808">
        <f t="shared" si="34"/>
        <v>0.1320996555315229</v>
      </c>
      <c r="F489" s="7"/>
      <c r="G489" s="266"/>
      <c r="H489" s="30"/>
      <c r="I489" s="215">
        <v>6.929999999999997</v>
      </c>
      <c r="J489" s="215">
        <v>9.560000000000004</v>
      </c>
      <c r="K489" s="634">
        <f t="shared" si="35"/>
        <v>16.490000000000002</v>
      </c>
      <c r="L489" s="55"/>
      <c r="M489" s="193"/>
      <c r="N489" s="14"/>
      <c r="O489" s="14"/>
    </row>
    <row r="490" spans="1:15" ht="15.75">
      <c r="A490" s="229">
        <v>17</v>
      </c>
      <c r="B490" s="732" t="str">
        <f t="shared" si="33"/>
        <v>Anjaw</v>
      </c>
      <c r="C490" s="732">
        <f t="shared" si="33"/>
        <v>28.160000000000004</v>
      </c>
      <c r="D490" s="739">
        <v>3.6900000000000004</v>
      </c>
      <c r="E490" s="808">
        <f t="shared" si="34"/>
        <v>0.13103693181818182</v>
      </c>
      <c r="F490" s="7"/>
      <c r="G490" s="266"/>
      <c r="H490" s="30"/>
      <c r="I490" s="215">
        <v>2.6000000000000005</v>
      </c>
      <c r="J490" s="215">
        <v>1.09</v>
      </c>
      <c r="K490" s="634">
        <f t="shared" si="35"/>
        <v>3.6900000000000004</v>
      </c>
      <c r="L490" s="55"/>
      <c r="M490" s="193"/>
      <c r="N490" s="14"/>
      <c r="O490" s="14"/>
    </row>
    <row r="491" spans="1:15" ht="15.75">
      <c r="A491" s="229">
        <v>18</v>
      </c>
      <c r="B491" s="732" t="str">
        <f t="shared" si="33"/>
        <v>Changlang</v>
      </c>
      <c r="C491" s="732">
        <f t="shared" si="33"/>
        <v>234.25</v>
      </c>
      <c r="D491" s="739">
        <v>28.060000000000006</v>
      </c>
      <c r="E491" s="808">
        <f t="shared" si="34"/>
        <v>0.11978655282817505</v>
      </c>
      <c r="F491" s="7"/>
      <c r="G491" s="266"/>
      <c r="H491" s="30"/>
      <c r="I491" s="215">
        <v>13.829999999999998</v>
      </c>
      <c r="J491" s="215">
        <v>14.230000000000008</v>
      </c>
      <c r="K491" s="634">
        <f t="shared" si="35"/>
        <v>28.060000000000006</v>
      </c>
      <c r="L491" s="55"/>
      <c r="M491" s="193"/>
      <c r="N491" s="14"/>
      <c r="O491" s="14"/>
    </row>
    <row r="492" spans="1:15" ht="15.75">
      <c r="A492" s="245">
        <v>19</v>
      </c>
      <c r="B492" s="732" t="str">
        <f t="shared" si="33"/>
        <v>Tirap</v>
      </c>
      <c r="C492" s="732">
        <f t="shared" si="33"/>
        <v>69.78999999999999</v>
      </c>
      <c r="D492" s="739">
        <v>7.470000000000004</v>
      </c>
      <c r="E492" s="808">
        <f t="shared" si="34"/>
        <v>0.10703539188995566</v>
      </c>
      <c r="F492" s="7"/>
      <c r="G492" s="266"/>
      <c r="H492" s="30"/>
      <c r="I492" s="215">
        <v>4.000000000000005</v>
      </c>
      <c r="J492" s="215">
        <v>3.4699999999999984</v>
      </c>
      <c r="K492" s="634">
        <f t="shared" si="35"/>
        <v>7.470000000000004</v>
      </c>
      <c r="L492" s="55"/>
      <c r="M492" s="193"/>
      <c r="N492" s="14"/>
      <c r="O492" s="14"/>
    </row>
    <row r="493" spans="1:15" ht="15.75">
      <c r="A493" s="245">
        <v>20</v>
      </c>
      <c r="B493" s="732" t="str">
        <f t="shared" si="33"/>
        <v>Longding</v>
      </c>
      <c r="C493" s="732">
        <f t="shared" si="33"/>
        <v>111.13</v>
      </c>
      <c r="D493" s="739">
        <v>42.65999999999998</v>
      </c>
      <c r="E493" s="808">
        <f t="shared" si="34"/>
        <v>0.38387474129397986</v>
      </c>
      <c r="F493" s="7"/>
      <c r="G493" s="266"/>
      <c r="H493" s="30"/>
      <c r="I493" s="215">
        <v>26.449999999999992</v>
      </c>
      <c r="J493" s="215">
        <v>16.209999999999994</v>
      </c>
      <c r="K493" s="634">
        <f t="shared" si="35"/>
        <v>42.65999999999998</v>
      </c>
      <c r="L493" s="55"/>
      <c r="M493" s="193"/>
      <c r="N493" s="14"/>
      <c r="O493" s="14"/>
    </row>
    <row r="494" spans="1:15" ht="15.75">
      <c r="A494" s="245">
        <v>21</v>
      </c>
      <c r="B494" s="732" t="str">
        <f t="shared" si="33"/>
        <v>CC, Itanagar</v>
      </c>
      <c r="C494" s="732">
        <f t="shared" si="33"/>
        <v>165.59</v>
      </c>
      <c r="D494" s="739">
        <v>5.510000000000001</v>
      </c>
      <c r="E494" s="808">
        <f t="shared" si="34"/>
        <v>0.03327495621716287</v>
      </c>
      <c r="F494" s="7"/>
      <c r="G494" s="266"/>
      <c r="H494" s="30"/>
      <c r="I494" s="215">
        <v>1.7400000000000002</v>
      </c>
      <c r="J494" s="215">
        <v>3.7700000000000005</v>
      </c>
      <c r="K494" s="634">
        <f t="shared" si="35"/>
        <v>5.510000000000001</v>
      </c>
      <c r="L494" s="55"/>
      <c r="M494" s="193"/>
      <c r="N494" s="14"/>
      <c r="O494" s="14"/>
    </row>
    <row r="495" spans="1:15" ht="15.75">
      <c r="A495" s="245">
        <v>22</v>
      </c>
      <c r="B495" s="732" t="str">
        <f t="shared" si="33"/>
        <v>Kamle</v>
      </c>
      <c r="C495" s="732">
        <f t="shared" si="33"/>
        <v>45.45</v>
      </c>
      <c r="D495" s="739">
        <v>0.8299999999999976</v>
      </c>
      <c r="E495" s="808">
        <f t="shared" si="34"/>
        <v>0.018261826182618207</v>
      </c>
      <c r="F495" s="7"/>
      <c r="G495" s="266"/>
      <c r="H495" s="30"/>
      <c r="I495" s="215">
        <v>0.48999999999999666</v>
      </c>
      <c r="J495" s="215">
        <v>0.34000000000000097</v>
      </c>
      <c r="K495" s="634">
        <f t="shared" si="35"/>
        <v>0.8299999999999976</v>
      </c>
      <c r="L495" s="55"/>
      <c r="M495" s="193"/>
      <c r="N495" s="14"/>
      <c r="O495" s="14"/>
    </row>
    <row r="496" spans="1:15" ht="15.75">
      <c r="A496" s="245">
        <v>23</v>
      </c>
      <c r="B496" s="732" t="str">
        <f t="shared" si="33"/>
        <v>Lower Siang</v>
      </c>
      <c r="C496" s="732">
        <f t="shared" si="33"/>
        <v>59.129999999999995</v>
      </c>
      <c r="D496" s="739">
        <v>6.749999999999999</v>
      </c>
      <c r="E496" s="808">
        <f t="shared" si="34"/>
        <v>0.1141552511415525</v>
      </c>
      <c r="F496" s="7"/>
      <c r="G496" s="266"/>
      <c r="H496" s="52"/>
      <c r="I496" s="215">
        <v>3.5099999999999993</v>
      </c>
      <c r="J496" s="215">
        <v>3.2399999999999998</v>
      </c>
      <c r="K496" s="634">
        <f t="shared" si="35"/>
        <v>6.749999999999999</v>
      </c>
      <c r="L496" s="55"/>
      <c r="M496" s="193"/>
      <c r="N496" s="14"/>
      <c r="O496" s="14"/>
    </row>
    <row r="497" spans="1:15" ht="16.5" thickBot="1">
      <c r="A497" s="231"/>
      <c r="B497" s="571" t="s">
        <v>18</v>
      </c>
      <c r="C497" s="733">
        <f>SUM(C474:C496)</f>
        <v>1966.3700000000003</v>
      </c>
      <c r="D497" s="740">
        <v>286.44</v>
      </c>
      <c r="E497" s="813">
        <f t="shared" si="34"/>
        <v>0.14566943149051295</v>
      </c>
      <c r="F497" s="7"/>
      <c r="G497" s="266"/>
      <c r="H497" s="30"/>
      <c r="I497" s="191">
        <v>149.74999999999997</v>
      </c>
      <c r="J497" s="191">
        <v>136.69000000000003</v>
      </c>
      <c r="K497" s="634">
        <f t="shared" si="35"/>
        <v>286.44</v>
      </c>
      <c r="L497" s="55"/>
      <c r="M497" s="193"/>
      <c r="N497" s="193"/>
      <c r="O497" s="193"/>
    </row>
    <row r="498" spans="1:15" ht="6" customHeight="1">
      <c r="A498" s="52"/>
      <c r="B498" s="315"/>
      <c r="C498" s="316"/>
      <c r="D498" s="317"/>
      <c r="E498" s="278"/>
      <c r="F498" s="7"/>
      <c r="G498" s="266"/>
      <c r="H498" s="30"/>
      <c r="L498" s="14"/>
      <c r="M498" s="14"/>
      <c r="N498" s="193"/>
      <c r="O498" s="193"/>
    </row>
    <row r="499" spans="1:15" ht="15" hidden="1">
      <c r="A499" s="52"/>
      <c r="B499" s="315"/>
      <c r="C499" s="316"/>
      <c r="D499" s="317"/>
      <c r="E499" s="278"/>
      <c r="F499" s="7"/>
      <c r="G499" s="266"/>
      <c r="N499" s="193"/>
      <c r="O499" s="193"/>
    </row>
    <row r="500" spans="1:15" ht="13.5" hidden="1">
      <c r="A500" s="15"/>
      <c r="B500" s="233"/>
      <c r="C500" s="234"/>
      <c r="D500" s="235"/>
      <c r="E500" s="19"/>
      <c r="N500" s="193"/>
      <c r="O500" s="193"/>
    </row>
    <row r="501" spans="1:15" ht="15" hidden="1">
      <c r="A501" s="52"/>
      <c r="B501" s="315"/>
      <c r="C501" s="316"/>
      <c r="D501" s="317"/>
      <c r="E501" s="278"/>
      <c r="F501" s="7"/>
      <c r="G501" s="266"/>
      <c r="I501" s="132"/>
      <c r="J501" s="132"/>
      <c r="K501" s="132"/>
      <c r="N501" s="193"/>
      <c r="O501" s="193"/>
    </row>
    <row r="502" spans="1:11" s="132" customFormat="1" ht="16.5" thickBot="1">
      <c r="A502" s="157" t="s">
        <v>177</v>
      </c>
      <c r="B502" s="160"/>
      <c r="C502" s="160"/>
      <c r="D502" s="160"/>
      <c r="E502" s="240"/>
      <c r="F502" s="160"/>
      <c r="G502" s="318"/>
      <c r="H502" s="137"/>
      <c r="I502" s="1"/>
      <c r="J502" s="1"/>
      <c r="K502" s="1"/>
    </row>
    <row r="503" spans="1:8" ht="31.5">
      <c r="A503" s="572" t="s">
        <v>12</v>
      </c>
      <c r="B503" s="573" t="s">
        <v>297</v>
      </c>
      <c r="C503" s="573" t="s">
        <v>29</v>
      </c>
      <c r="D503" s="573" t="s">
        <v>30</v>
      </c>
      <c r="E503" s="574" t="s">
        <v>31</v>
      </c>
      <c r="F503" s="575"/>
      <c r="G503" s="320"/>
      <c r="H503" s="635"/>
    </row>
    <row r="504" spans="1:8" ht="16.5" thickBot="1">
      <c r="A504" s="576">
        <f>C497</f>
        <v>1966.3700000000003</v>
      </c>
      <c r="B504" s="577">
        <f>D469</f>
        <v>101.99000000000001</v>
      </c>
      <c r="C504" s="273">
        <f>E532</f>
        <v>1864.37</v>
      </c>
      <c r="D504" s="578">
        <f>B504+C504</f>
        <v>1966.36</v>
      </c>
      <c r="E504" s="563">
        <f>D504/A504</f>
        <v>0.9999949144871003</v>
      </c>
      <c r="F504" s="564"/>
      <c r="G504" s="293"/>
      <c r="H504" s="24"/>
    </row>
    <row r="505" spans="1:11" ht="6" customHeight="1">
      <c r="A505" s="321"/>
      <c r="B505" s="322"/>
      <c r="C505" s="323"/>
      <c r="D505" s="324"/>
      <c r="E505" s="325"/>
      <c r="F505" s="326"/>
      <c r="G505" s="266"/>
      <c r="I505" s="132"/>
      <c r="J505" s="132"/>
      <c r="K505" s="132"/>
    </row>
    <row r="506" spans="1:8" s="132" customFormat="1" ht="15.75">
      <c r="A506" s="131" t="s">
        <v>178</v>
      </c>
      <c r="B506" s="160"/>
      <c r="C506" s="239"/>
      <c r="D506" s="160"/>
      <c r="E506" s="240"/>
      <c r="F506" s="160"/>
      <c r="G506" s="260"/>
      <c r="H506" s="144"/>
    </row>
    <row r="507" spans="1:22" s="132" customFormat="1" ht="16.5" thickBot="1">
      <c r="A507" s="157" t="s">
        <v>298</v>
      </c>
      <c r="B507" s="160"/>
      <c r="C507" s="160"/>
      <c r="D507" s="160"/>
      <c r="E507" s="240"/>
      <c r="F507" s="160"/>
      <c r="G507" s="239" t="s">
        <v>28</v>
      </c>
      <c r="H507" s="149"/>
      <c r="I507" s="872" t="s">
        <v>233</v>
      </c>
      <c r="J507" s="872"/>
      <c r="K507" s="872"/>
      <c r="P507" s="194"/>
      <c r="Q507" s="194"/>
      <c r="R507" s="194"/>
      <c r="S507" s="194"/>
      <c r="T507" s="194"/>
      <c r="U507" s="194"/>
      <c r="V507" s="194"/>
    </row>
    <row r="508" spans="1:22" ht="75" customHeight="1">
      <c r="A508" s="241" t="s">
        <v>8</v>
      </c>
      <c r="B508" s="242" t="s">
        <v>9</v>
      </c>
      <c r="C508" s="242" t="s">
        <v>299</v>
      </c>
      <c r="D508" s="242" t="s">
        <v>291</v>
      </c>
      <c r="E508" s="261" t="s">
        <v>71</v>
      </c>
      <c r="F508" s="242" t="s">
        <v>300</v>
      </c>
      <c r="G508" s="262" t="s">
        <v>32</v>
      </c>
      <c r="H508" s="180"/>
      <c r="I508" s="89" t="s">
        <v>228</v>
      </c>
      <c r="J508" s="89" t="s">
        <v>229</v>
      </c>
      <c r="K508" s="192" t="s">
        <v>18</v>
      </c>
      <c r="L508" s="193"/>
      <c r="P508" s="8"/>
      <c r="Q508" s="8"/>
      <c r="R508" s="8"/>
      <c r="S508" s="8"/>
      <c r="T508" s="8"/>
      <c r="U508" s="14"/>
      <c r="V508" s="14"/>
    </row>
    <row r="509" spans="1:22" ht="15.75">
      <c r="A509" s="229">
        <v>1</v>
      </c>
      <c r="B509" s="732" t="str">
        <f>B446</f>
        <v>Tawang</v>
      </c>
      <c r="C509" s="732">
        <f>C446</f>
        <v>42.94</v>
      </c>
      <c r="D509" s="737">
        <f>D446</f>
        <v>3.5599999999999996</v>
      </c>
      <c r="E509" s="741">
        <v>40.75</v>
      </c>
      <c r="F509" s="781">
        <f>D509+E509</f>
        <v>44.31</v>
      </c>
      <c r="G509" s="808">
        <f>F509/C509</f>
        <v>1.0319049836981835</v>
      </c>
      <c r="H509" s="32"/>
      <c r="I509" s="215">
        <v>26.709999999999997</v>
      </c>
      <c r="J509" s="215">
        <v>14.040000000000001</v>
      </c>
      <c r="K509" s="634">
        <f>SUM(I509:J509)</f>
        <v>40.75</v>
      </c>
      <c r="L509" s="193"/>
      <c r="P509" s="14"/>
      <c r="Q509" s="14"/>
      <c r="R509" s="14"/>
      <c r="S509" s="14"/>
      <c r="T509" s="14"/>
      <c r="U509" s="14"/>
      <c r="V509" s="14"/>
    </row>
    <row r="510" spans="1:22" ht="15.75">
      <c r="A510" s="229">
        <v>2</v>
      </c>
      <c r="B510" s="732" t="str">
        <f aca="true" t="shared" si="36" ref="B510:D531">B447</f>
        <v>West Kameng</v>
      </c>
      <c r="C510" s="732">
        <f t="shared" si="36"/>
        <v>97.27000000000001</v>
      </c>
      <c r="D510" s="737">
        <f t="shared" si="36"/>
        <v>6.17</v>
      </c>
      <c r="E510" s="742">
        <v>92.19999999999999</v>
      </c>
      <c r="F510" s="781">
        <f aca="true" t="shared" si="37" ref="F510:F532">D510+E510</f>
        <v>98.36999999999999</v>
      </c>
      <c r="G510" s="808">
        <f aca="true" t="shared" si="38" ref="G510:G532">F510/C510</f>
        <v>1.0113087282821012</v>
      </c>
      <c r="H510" s="32"/>
      <c r="I510" s="215">
        <v>51.04</v>
      </c>
      <c r="J510" s="215">
        <v>41.16</v>
      </c>
      <c r="K510" s="634">
        <f aca="true" t="shared" si="39" ref="K510:K532">SUM(I510:J510)</f>
        <v>92.19999999999999</v>
      </c>
      <c r="L510" s="132"/>
      <c r="P510" s="14"/>
      <c r="Q510" s="14"/>
      <c r="R510" s="14"/>
      <c r="S510" s="14"/>
      <c r="T510" s="14"/>
      <c r="U510" s="14"/>
      <c r="V510" s="14"/>
    </row>
    <row r="511" spans="1:22" ht="15.75">
      <c r="A511" s="229">
        <v>3</v>
      </c>
      <c r="B511" s="732" t="str">
        <f t="shared" si="36"/>
        <v>East Kameng</v>
      </c>
      <c r="C511" s="732">
        <f t="shared" si="36"/>
        <v>124.36999999999999</v>
      </c>
      <c r="D511" s="737">
        <f t="shared" si="36"/>
        <v>0.56</v>
      </c>
      <c r="E511" s="742">
        <v>118.01</v>
      </c>
      <c r="F511" s="781">
        <f t="shared" si="37"/>
        <v>118.57000000000001</v>
      </c>
      <c r="G511" s="808">
        <f t="shared" si="38"/>
        <v>0.9533649593953527</v>
      </c>
      <c r="H511" s="32"/>
      <c r="I511" s="215">
        <v>76.84</v>
      </c>
      <c r="J511" s="215">
        <v>41.17</v>
      </c>
      <c r="K511" s="634">
        <f t="shared" si="39"/>
        <v>118.01</v>
      </c>
      <c r="P511" s="14"/>
      <c r="Q511" s="14"/>
      <c r="R511" s="14"/>
      <c r="S511" s="14"/>
      <c r="T511" s="14"/>
      <c r="U511" s="14"/>
      <c r="V511" s="14"/>
    </row>
    <row r="512" spans="1:22" ht="15.75">
      <c r="A512" s="229">
        <v>4</v>
      </c>
      <c r="B512" s="732" t="str">
        <f t="shared" si="36"/>
        <v>Papumpare</v>
      </c>
      <c r="C512" s="732">
        <f t="shared" si="36"/>
        <v>112.41</v>
      </c>
      <c r="D512" s="737">
        <f t="shared" si="36"/>
        <v>8.3</v>
      </c>
      <c r="E512" s="742">
        <v>106.55</v>
      </c>
      <c r="F512" s="781">
        <f t="shared" si="37"/>
        <v>114.85</v>
      </c>
      <c r="G512" s="808">
        <f t="shared" si="38"/>
        <v>1.0217062538920025</v>
      </c>
      <c r="H512" s="32"/>
      <c r="I512" s="215">
        <v>59.23</v>
      </c>
      <c r="J512" s="215">
        <v>47.32</v>
      </c>
      <c r="K512" s="634">
        <f t="shared" si="39"/>
        <v>106.55</v>
      </c>
      <c r="P512" s="14"/>
      <c r="Q512" s="14"/>
      <c r="R512" s="14"/>
      <c r="S512" s="14"/>
      <c r="T512" s="14"/>
      <c r="U512" s="14"/>
      <c r="V512" s="14"/>
    </row>
    <row r="513" spans="1:22" ht="15.75">
      <c r="A513" s="229">
        <v>5</v>
      </c>
      <c r="B513" s="732" t="str">
        <f t="shared" si="36"/>
        <v>Kurung Kumey</v>
      </c>
      <c r="C513" s="732">
        <f t="shared" si="36"/>
        <v>49.620000000000005</v>
      </c>
      <c r="D513" s="737">
        <f t="shared" si="36"/>
        <v>2.98</v>
      </c>
      <c r="E513" s="742">
        <v>47.11</v>
      </c>
      <c r="F513" s="781">
        <f t="shared" si="37"/>
        <v>50.089999999999996</v>
      </c>
      <c r="G513" s="808">
        <f t="shared" si="38"/>
        <v>1.0094719871019748</v>
      </c>
      <c r="H513" s="32"/>
      <c r="I513" s="215">
        <v>33.33</v>
      </c>
      <c r="J513" s="215">
        <v>13.780000000000001</v>
      </c>
      <c r="K513" s="634">
        <f t="shared" si="39"/>
        <v>47.11</v>
      </c>
      <c r="P513" s="14"/>
      <c r="Q513" s="14"/>
      <c r="R513" s="14"/>
      <c r="S513" s="14"/>
      <c r="T513" s="14"/>
      <c r="U513" s="14"/>
      <c r="V513" s="14"/>
    </row>
    <row r="514" spans="1:22" ht="15.75">
      <c r="A514" s="229">
        <v>6</v>
      </c>
      <c r="B514" s="732" t="str">
        <f t="shared" si="36"/>
        <v>Kra Daadi</v>
      </c>
      <c r="C514" s="732">
        <f t="shared" si="36"/>
        <v>84.42</v>
      </c>
      <c r="D514" s="737">
        <f t="shared" si="36"/>
        <v>3.8600000000000003</v>
      </c>
      <c r="E514" s="742">
        <v>80.17</v>
      </c>
      <c r="F514" s="781">
        <f t="shared" si="37"/>
        <v>84.03</v>
      </c>
      <c r="G514" s="808">
        <f t="shared" si="38"/>
        <v>0.9953802416488984</v>
      </c>
      <c r="H514" s="32"/>
      <c r="I514" s="215">
        <v>51.43</v>
      </c>
      <c r="J514" s="215">
        <v>28.74</v>
      </c>
      <c r="K514" s="634">
        <f t="shared" si="39"/>
        <v>80.17</v>
      </c>
      <c r="P514" s="14"/>
      <c r="Q514" s="14"/>
      <c r="R514" s="14"/>
      <c r="S514" s="14"/>
      <c r="T514" s="14"/>
      <c r="U514" s="14"/>
      <c r="V514" s="14"/>
    </row>
    <row r="515" spans="1:22" ht="15.75">
      <c r="A515" s="229">
        <v>7</v>
      </c>
      <c r="B515" s="732" t="str">
        <f t="shared" si="36"/>
        <v>Lower Subansiri</v>
      </c>
      <c r="C515" s="732">
        <f t="shared" si="36"/>
        <v>40.01</v>
      </c>
      <c r="D515" s="737">
        <f t="shared" si="36"/>
        <v>7.34</v>
      </c>
      <c r="E515" s="742">
        <v>38.43</v>
      </c>
      <c r="F515" s="781">
        <f t="shared" si="37"/>
        <v>45.769999999999996</v>
      </c>
      <c r="G515" s="808">
        <f t="shared" si="38"/>
        <v>1.1439640089977505</v>
      </c>
      <c r="H515" s="32"/>
      <c r="I515" s="215">
        <v>20.520000000000003</v>
      </c>
      <c r="J515" s="215">
        <v>17.909999999999997</v>
      </c>
      <c r="K515" s="634">
        <f t="shared" si="39"/>
        <v>38.43</v>
      </c>
      <c r="P515" s="14"/>
      <c r="Q515" s="14"/>
      <c r="R515" s="14"/>
      <c r="S515" s="14"/>
      <c r="T515" s="14"/>
      <c r="U515" s="14"/>
      <c r="V515" s="14"/>
    </row>
    <row r="516" spans="1:22" ht="15.75">
      <c r="A516" s="229">
        <v>8</v>
      </c>
      <c r="B516" s="732" t="str">
        <f t="shared" si="36"/>
        <v>Upper Subansiri</v>
      </c>
      <c r="C516" s="732">
        <f t="shared" si="36"/>
        <v>145.31</v>
      </c>
      <c r="D516" s="737">
        <f t="shared" si="36"/>
        <v>7.9399999999999995</v>
      </c>
      <c r="E516" s="741">
        <v>137.76</v>
      </c>
      <c r="F516" s="781">
        <f t="shared" si="37"/>
        <v>145.7</v>
      </c>
      <c r="G516" s="808">
        <f t="shared" si="38"/>
        <v>1.0026839171426605</v>
      </c>
      <c r="H516" s="32"/>
      <c r="I516" s="215">
        <v>78.38</v>
      </c>
      <c r="J516" s="215">
        <v>59.379999999999995</v>
      </c>
      <c r="K516" s="634">
        <f t="shared" si="39"/>
        <v>137.76</v>
      </c>
      <c r="P516" s="14"/>
      <c r="Q516" s="14"/>
      <c r="R516" s="14"/>
      <c r="S516" s="14"/>
      <c r="T516" s="14"/>
      <c r="U516" s="14"/>
      <c r="V516" s="14"/>
    </row>
    <row r="517" spans="1:22" ht="15.75">
      <c r="A517" s="229">
        <v>9</v>
      </c>
      <c r="B517" s="732" t="str">
        <f t="shared" si="36"/>
        <v>West Siang</v>
      </c>
      <c r="C517" s="732">
        <f t="shared" si="36"/>
        <v>86.24000000000001</v>
      </c>
      <c r="D517" s="737">
        <f t="shared" si="36"/>
        <v>2.25</v>
      </c>
      <c r="E517" s="742">
        <v>81.89</v>
      </c>
      <c r="F517" s="781">
        <f t="shared" si="37"/>
        <v>84.14</v>
      </c>
      <c r="G517" s="808">
        <f t="shared" si="38"/>
        <v>0.9756493506493505</v>
      </c>
      <c r="H517" s="32"/>
      <c r="I517" s="215">
        <v>35.21</v>
      </c>
      <c r="J517" s="215">
        <v>46.68</v>
      </c>
      <c r="K517" s="634">
        <f t="shared" si="39"/>
        <v>81.89</v>
      </c>
      <c r="P517" s="14"/>
      <c r="Q517" s="14"/>
      <c r="R517" s="14"/>
      <c r="S517" s="14"/>
      <c r="T517" s="14"/>
      <c r="U517" s="14"/>
      <c r="V517" s="14"/>
    </row>
    <row r="518" spans="1:22" ht="15.75">
      <c r="A518" s="229">
        <v>10</v>
      </c>
      <c r="B518" s="732" t="str">
        <f t="shared" si="36"/>
        <v>East Siang</v>
      </c>
      <c r="C518" s="732">
        <f t="shared" si="36"/>
        <v>107.13999999999999</v>
      </c>
      <c r="D518" s="737">
        <f t="shared" si="36"/>
        <v>10.65</v>
      </c>
      <c r="E518" s="742">
        <v>101.55</v>
      </c>
      <c r="F518" s="781">
        <f t="shared" si="37"/>
        <v>112.2</v>
      </c>
      <c r="G518" s="808">
        <f t="shared" si="38"/>
        <v>1.0472279260780288</v>
      </c>
      <c r="H518" s="32"/>
      <c r="I518" s="215">
        <v>55.7</v>
      </c>
      <c r="J518" s="215">
        <v>45.849999999999994</v>
      </c>
      <c r="K518" s="634">
        <f t="shared" si="39"/>
        <v>101.55</v>
      </c>
      <c r="P518" s="14"/>
      <c r="Q518" s="14"/>
      <c r="R518" s="14"/>
      <c r="S518" s="14"/>
      <c r="T518" s="14"/>
      <c r="U518" s="14"/>
      <c r="V518" s="14"/>
    </row>
    <row r="519" spans="1:22" ht="15.75">
      <c r="A519" s="229">
        <v>11</v>
      </c>
      <c r="B519" s="732" t="str">
        <f t="shared" si="36"/>
        <v>Upper Siang</v>
      </c>
      <c r="C519" s="732">
        <f t="shared" si="36"/>
        <v>44.510000000000005</v>
      </c>
      <c r="D519" s="737">
        <f t="shared" si="36"/>
        <v>5.35</v>
      </c>
      <c r="E519" s="742">
        <v>42.68000000000001</v>
      </c>
      <c r="F519" s="781">
        <f t="shared" si="37"/>
        <v>48.03000000000001</v>
      </c>
      <c r="G519" s="808">
        <f t="shared" si="38"/>
        <v>1.079083352055718</v>
      </c>
      <c r="H519" s="32"/>
      <c r="I519" s="215">
        <v>22.290000000000003</v>
      </c>
      <c r="J519" s="215">
        <v>20.39</v>
      </c>
      <c r="K519" s="634">
        <f t="shared" si="39"/>
        <v>42.68000000000001</v>
      </c>
      <c r="P519" s="14"/>
      <c r="Q519" s="14"/>
      <c r="R519" s="14"/>
      <c r="S519" s="14"/>
      <c r="T519" s="14"/>
      <c r="U519" s="14"/>
      <c r="V519" s="14"/>
    </row>
    <row r="520" spans="1:22" ht="15.75">
      <c r="A520" s="229">
        <v>12</v>
      </c>
      <c r="B520" s="732" t="str">
        <f t="shared" si="36"/>
        <v>Siang</v>
      </c>
      <c r="C520" s="732">
        <f t="shared" si="36"/>
        <v>34.190000000000005</v>
      </c>
      <c r="D520" s="737">
        <f t="shared" si="36"/>
        <v>0.7</v>
      </c>
      <c r="E520" s="741">
        <v>32.41</v>
      </c>
      <c r="F520" s="781">
        <f t="shared" si="37"/>
        <v>33.11</v>
      </c>
      <c r="G520" s="808">
        <f t="shared" si="38"/>
        <v>0.9684118163205614</v>
      </c>
      <c r="H520" s="32"/>
      <c r="I520" s="215">
        <v>17.77</v>
      </c>
      <c r="J520" s="215">
        <v>14.64</v>
      </c>
      <c r="K520" s="634">
        <f t="shared" si="39"/>
        <v>32.41</v>
      </c>
      <c r="P520" s="14"/>
      <c r="Q520" s="14"/>
      <c r="R520" s="14"/>
      <c r="S520" s="14"/>
      <c r="T520" s="14"/>
      <c r="U520" s="14"/>
      <c r="V520" s="14"/>
    </row>
    <row r="521" spans="1:22" ht="15.75">
      <c r="A521" s="229">
        <v>13</v>
      </c>
      <c r="B521" s="732" t="str">
        <f t="shared" si="36"/>
        <v>Lower Dibang Valley</v>
      </c>
      <c r="C521" s="732">
        <f t="shared" si="36"/>
        <v>79.4</v>
      </c>
      <c r="D521" s="737">
        <f t="shared" si="36"/>
        <v>5.45</v>
      </c>
      <c r="E521" s="742">
        <v>75.27000000000001</v>
      </c>
      <c r="F521" s="781">
        <f t="shared" si="37"/>
        <v>80.72000000000001</v>
      </c>
      <c r="G521" s="808">
        <f t="shared" si="38"/>
        <v>1.0166246851385392</v>
      </c>
      <c r="H521" s="32"/>
      <c r="I521" s="215">
        <v>42.620000000000005</v>
      </c>
      <c r="J521" s="215">
        <v>32.65</v>
      </c>
      <c r="K521" s="634">
        <f t="shared" si="39"/>
        <v>75.27000000000001</v>
      </c>
      <c r="P521" s="14"/>
      <c r="Q521" s="14"/>
      <c r="R521" s="14"/>
      <c r="S521" s="14"/>
      <c r="T521" s="14"/>
      <c r="U521" s="14"/>
      <c r="V521" s="14"/>
    </row>
    <row r="522" spans="1:22" ht="15.75">
      <c r="A522" s="229">
        <v>14</v>
      </c>
      <c r="B522" s="732" t="str">
        <f t="shared" si="36"/>
        <v>Dibang Valley</v>
      </c>
      <c r="C522" s="732">
        <f t="shared" si="36"/>
        <v>8.42</v>
      </c>
      <c r="D522" s="737">
        <f t="shared" si="36"/>
        <v>1.1800000000000002</v>
      </c>
      <c r="E522" s="742">
        <v>7.99</v>
      </c>
      <c r="F522" s="781">
        <f t="shared" si="37"/>
        <v>9.17</v>
      </c>
      <c r="G522" s="808">
        <f t="shared" si="38"/>
        <v>1.0890736342042755</v>
      </c>
      <c r="H522" s="32"/>
      <c r="I522" s="215">
        <v>4.9</v>
      </c>
      <c r="J522" s="215">
        <v>3.09</v>
      </c>
      <c r="K522" s="634">
        <f t="shared" si="39"/>
        <v>7.99</v>
      </c>
      <c r="L522" s="132"/>
      <c r="P522" s="14"/>
      <c r="Q522" s="14"/>
      <c r="R522" s="14"/>
      <c r="S522" s="14"/>
      <c r="T522" s="14"/>
      <c r="U522" s="14"/>
      <c r="V522" s="14"/>
    </row>
    <row r="523" spans="1:22" ht="15.75">
      <c r="A523" s="229">
        <v>15</v>
      </c>
      <c r="B523" s="732" t="str">
        <f t="shared" si="36"/>
        <v>Lohit</v>
      </c>
      <c r="C523" s="732">
        <f t="shared" si="36"/>
        <v>71.78999999999999</v>
      </c>
      <c r="D523" s="737">
        <f t="shared" si="36"/>
        <v>5.09</v>
      </c>
      <c r="E523" s="742">
        <v>68.04</v>
      </c>
      <c r="F523" s="781">
        <f t="shared" si="37"/>
        <v>73.13000000000001</v>
      </c>
      <c r="G523" s="808">
        <f t="shared" si="38"/>
        <v>1.0186655523053352</v>
      </c>
      <c r="H523" s="32"/>
      <c r="I523" s="215">
        <v>35.660000000000004</v>
      </c>
      <c r="J523" s="215">
        <v>32.38</v>
      </c>
      <c r="K523" s="634">
        <f t="shared" si="39"/>
        <v>68.04</v>
      </c>
      <c r="L523" s="132"/>
      <c r="P523" s="14"/>
      <c r="Q523" s="14"/>
      <c r="R523" s="14"/>
      <c r="S523" s="14"/>
      <c r="T523" s="14"/>
      <c r="U523" s="14"/>
      <c r="V523" s="14"/>
    </row>
    <row r="524" spans="1:22" ht="15.75">
      <c r="A524" s="229">
        <v>16</v>
      </c>
      <c r="B524" s="732" t="str">
        <f t="shared" si="36"/>
        <v>Namsai</v>
      </c>
      <c r="C524" s="732">
        <f t="shared" si="36"/>
        <v>124.83</v>
      </c>
      <c r="D524" s="737">
        <f t="shared" si="36"/>
        <v>1.55</v>
      </c>
      <c r="E524" s="741">
        <v>117.28999999999999</v>
      </c>
      <c r="F524" s="781">
        <f t="shared" si="37"/>
        <v>118.83999999999999</v>
      </c>
      <c r="G524" s="808">
        <f t="shared" si="38"/>
        <v>0.9520147400464631</v>
      </c>
      <c r="H524" s="32"/>
      <c r="I524" s="215">
        <v>62.62</v>
      </c>
      <c r="J524" s="215">
        <v>54.67</v>
      </c>
      <c r="K524" s="634">
        <f t="shared" si="39"/>
        <v>117.28999999999999</v>
      </c>
      <c r="P524" s="14"/>
      <c r="Q524" s="14"/>
      <c r="R524" s="14"/>
      <c r="S524" s="14"/>
      <c r="T524" s="14"/>
      <c r="U524" s="14"/>
      <c r="V524" s="14"/>
    </row>
    <row r="525" spans="1:22" ht="15.75">
      <c r="A525" s="229">
        <v>17</v>
      </c>
      <c r="B525" s="732" t="str">
        <f t="shared" si="36"/>
        <v>Anjaw</v>
      </c>
      <c r="C525" s="732">
        <f t="shared" si="36"/>
        <v>28.160000000000004</v>
      </c>
      <c r="D525" s="737">
        <f t="shared" si="36"/>
        <v>1.8900000000000001</v>
      </c>
      <c r="E525" s="742">
        <v>26.700000000000003</v>
      </c>
      <c r="F525" s="781">
        <f t="shared" si="37"/>
        <v>28.590000000000003</v>
      </c>
      <c r="G525" s="808">
        <f t="shared" si="38"/>
        <v>1.0152698863636362</v>
      </c>
      <c r="H525" s="32"/>
      <c r="I525" s="215">
        <v>15.74</v>
      </c>
      <c r="J525" s="215">
        <v>10.96</v>
      </c>
      <c r="K525" s="634">
        <f t="shared" si="39"/>
        <v>26.700000000000003</v>
      </c>
      <c r="P525" s="14"/>
      <c r="Q525" s="14"/>
      <c r="R525" s="14"/>
      <c r="S525" s="14"/>
      <c r="T525" s="14"/>
      <c r="U525" s="14"/>
      <c r="V525" s="14"/>
    </row>
    <row r="526" spans="1:22" ht="15.75">
      <c r="A526" s="229">
        <v>18</v>
      </c>
      <c r="B526" s="732" t="str">
        <f t="shared" si="36"/>
        <v>Changlang</v>
      </c>
      <c r="C526" s="732">
        <f t="shared" si="36"/>
        <v>234.25</v>
      </c>
      <c r="D526" s="737">
        <f t="shared" si="36"/>
        <v>11.07</v>
      </c>
      <c r="E526" s="742">
        <v>222</v>
      </c>
      <c r="F526" s="781">
        <f t="shared" si="37"/>
        <v>233.07</v>
      </c>
      <c r="G526" s="808">
        <f t="shared" si="38"/>
        <v>0.9949626467449306</v>
      </c>
      <c r="H526" s="32"/>
      <c r="I526" s="215">
        <v>119.63000000000001</v>
      </c>
      <c r="J526" s="215">
        <v>102.37</v>
      </c>
      <c r="K526" s="634">
        <f t="shared" si="39"/>
        <v>222</v>
      </c>
      <c r="P526" s="14"/>
      <c r="Q526" s="14"/>
      <c r="R526" s="14"/>
      <c r="S526" s="14"/>
      <c r="T526" s="14"/>
      <c r="U526" s="14"/>
      <c r="V526" s="14"/>
    </row>
    <row r="527" spans="1:22" ht="15.75">
      <c r="A527" s="245">
        <v>19</v>
      </c>
      <c r="B527" s="732" t="str">
        <f t="shared" si="36"/>
        <v>Tirap</v>
      </c>
      <c r="C527" s="732">
        <f t="shared" si="36"/>
        <v>69.78999999999999</v>
      </c>
      <c r="D527" s="737">
        <f t="shared" si="36"/>
        <v>2.5</v>
      </c>
      <c r="E527" s="742">
        <v>66.13000000000001</v>
      </c>
      <c r="F527" s="781">
        <f t="shared" si="37"/>
        <v>68.63000000000001</v>
      </c>
      <c r="G527" s="808">
        <f t="shared" si="38"/>
        <v>0.9833787075512254</v>
      </c>
      <c r="H527" s="32"/>
      <c r="I527" s="215">
        <v>34.620000000000005</v>
      </c>
      <c r="J527" s="215">
        <v>31.51</v>
      </c>
      <c r="K527" s="634">
        <f t="shared" si="39"/>
        <v>66.13000000000001</v>
      </c>
      <c r="P527" s="14"/>
      <c r="Q527" s="14"/>
      <c r="R527" s="14"/>
      <c r="S527" s="14"/>
      <c r="T527" s="14"/>
      <c r="U527" s="14"/>
      <c r="V527" s="14"/>
    </row>
    <row r="528" spans="1:22" ht="15.75">
      <c r="A528" s="245">
        <v>20</v>
      </c>
      <c r="B528" s="732" t="str">
        <f t="shared" si="36"/>
        <v>Longding</v>
      </c>
      <c r="C528" s="732">
        <f t="shared" si="36"/>
        <v>111.13</v>
      </c>
      <c r="D528" s="737">
        <f t="shared" si="36"/>
        <v>2.96</v>
      </c>
      <c r="E528" s="742">
        <v>105.36999999999999</v>
      </c>
      <c r="F528" s="781">
        <f t="shared" si="37"/>
        <v>108.32999999999998</v>
      </c>
      <c r="G528" s="808">
        <f t="shared" si="38"/>
        <v>0.9748042832718437</v>
      </c>
      <c r="H528" s="32"/>
      <c r="I528" s="215">
        <v>61.63999999999999</v>
      </c>
      <c r="J528" s="215">
        <v>43.73</v>
      </c>
      <c r="K528" s="634">
        <f t="shared" si="39"/>
        <v>105.36999999999999</v>
      </c>
      <c r="P528" s="14"/>
      <c r="Q528" s="14"/>
      <c r="R528" s="14"/>
      <c r="S528" s="14"/>
      <c r="T528" s="14"/>
      <c r="U528" s="14"/>
      <c r="V528" s="14"/>
    </row>
    <row r="529" spans="1:22" ht="15.75">
      <c r="A529" s="245">
        <v>21</v>
      </c>
      <c r="B529" s="732" t="str">
        <f t="shared" si="36"/>
        <v>CC, Itanagar</v>
      </c>
      <c r="C529" s="732">
        <f t="shared" si="36"/>
        <v>165.59</v>
      </c>
      <c r="D529" s="737">
        <f t="shared" si="36"/>
        <v>7.33</v>
      </c>
      <c r="E529" s="742">
        <v>156.88</v>
      </c>
      <c r="F529" s="781">
        <f t="shared" si="37"/>
        <v>164.21</v>
      </c>
      <c r="G529" s="808">
        <f t="shared" si="38"/>
        <v>0.9916661634156653</v>
      </c>
      <c r="H529" s="32"/>
      <c r="I529" s="215">
        <v>79.85000000000001</v>
      </c>
      <c r="J529" s="215">
        <v>77.03</v>
      </c>
      <c r="K529" s="634">
        <f t="shared" si="39"/>
        <v>156.88</v>
      </c>
      <c r="P529" s="14"/>
      <c r="Q529" s="14"/>
      <c r="R529" s="14"/>
      <c r="S529" s="14"/>
      <c r="T529" s="14"/>
      <c r="U529" s="14"/>
      <c r="V529" s="14"/>
    </row>
    <row r="530" spans="1:22" ht="15.75">
      <c r="A530" s="245">
        <v>22</v>
      </c>
      <c r="B530" s="732" t="str">
        <f t="shared" si="36"/>
        <v>Kamle</v>
      </c>
      <c r="C530" s="732">
        <f t="shared" si="36"/>
        <v>45.45</v>
      </c>
      <c r="D530" s="737">
        <f t="shared" si="36"/>
        <v>0.56</v>
      </c>
      <c r="E530" s="742">
        <v>43.18000000000001</v>
      </c>
      <c r="F530" s="781">
        <f t="shared" si="37"/>
        <v>43.74000000000001</v>
      </c>
      <c r="G530" s="808">
        <f t="shared" si="38"/>
        <v>0.9623762376237626</v>
      </c>
      <c r="H530" s="32"/>
      <c r="I530" s="215">
        <v>34.45</v>
      </c>
      <c r="J530" s="215">
        <v>8.73</v>
      </c>
      <c r="K530" s="634">
        <f t="shared" si="39"/>
        <v>43.18000000000001</v>
      </c>
      <c r="P530" s="14"/>
      <c r="Q530" s="14"/>
      <c r="R530" s="14"/>
      <c r="S530" s="14"/>
      <c r="T530" s="14"/>
      <c r="U530" s="14"/>
      <c r="V530" s="14"/>
    </row>
    <row r="531" spans="1:22" ht="15.75">
      <c r="A531" s="245">
        <v>23</v>
      </c>
      <c r="B531" s="732" t="str">
        <f t="shared" si="36"/>
        <v>Lower Siang</v>
      </c>
      <c r="C531" s="732">
        <f t="shared" si="36"/>
        <v>59.129999999999995</v>
      </c>
      <c r="D531" s="737">
        <f t="shared" si="36"/>
        <v>2.75</v>
      </c>
      <c r="E531" s="742">
        <v>56.01</v>
      </c>
      <c r="F531" s="781">
        <f t="shared" si="37"/>
        <v>58.76</v>
      </c>
      <c r="G531" s="808">
        <f t="shared" si="38"/>
        <v>0.9937426010485372</v>
      </c>
      <c r="H531" s="52"/>
      <c r="I531" s="215">
        <v>28.4</v>
      </c>
      <c r="J531" s="215">
        <v>27.61</v>
      </c>
      <c r="K531" s="634">
        <f t="shared" si="39"/>
        <v>56.01</v>
      </c>
      <c r="P531" s="14"/>
      <c r="Q531" s="14"/>
      <c r="R531" s="14"/>
      <c r="S531" s="14"/>
      <c r="T531" s="14"/>
      <c r="U531" s="14"/>
      <c r="V531" s="14"/>
    </row>
    <row r="532" spans="1:22" ht="16.5" thickBot="1">
      <c r="A532" s="310"/>
      <c r="B532" s="571" t="s">
        <v>18</v>
      </c>
      <c r="C532" s="733">
        <f>SUM(C509:C531)</f>
        <v>1966.3700000000003</v>
      </c>
      <c r="D532" s="738">
        <f>SUM(D509:D531)</f>
        <v>101.99000000000001</v>
      </c>
      <c r="E532" s="743">
        <v>1864.37</v>
      </c>
      <c r="F532" s="788">
        <f t="shared" si="37"/>
        <v>1966.36</v>
      </c>
      <c r="G532" s="814">
        <f t="shared" si="38"/>
        <v>0.9999949144871003</v>
      </c>
      <c r="H532" s="19"/>
      <c r="I532" s="191">
        <v>1048.58</v>
      </c>
      <c r="J532" s="191">
        <v>815.79</v>
      </c>
      <c r="K532" s="634">
        <f t="shared" si="39"/>
        <v>1864.37</v>
      </c>
      <c r="P532" s="14"/>
      <c r="Q532" s="14"/>
      <c r="R532" s="14"/>
      <c r="S532" s="14"/>
      <c r="T532" s="14"/>
      <c r="U532" s="14"/>
      <c r="V532" s="14"/>
    </row>
    <row r="533" spans="1:22" ht="10.5" customHeight="1">
      <c r="A533" s="328"/>
      <c r="B533" s="329"/>
      <c r="C533" s="316"/>
      <c r="D533" s="330"/>
      <c r="E533" s="331"/>
      <c r="F533" s="332"/>
      <c r="G533" s="278"/>
      <c r="H533" s="19"/>
      <c r="I533" s="132"/>
      <c r="J533" s="132"/>
      <c r="K533" s="132"/>
      <c r="M533" s="193"/>
      <c r="N533" s="193"/>
      <c r="O533" s="193"/>
      <c r="P533" s="14"/>
      <c r="Q533" s="14"/>
      <c r="R533" s="14"/>
      <c r="S533" s="14"/>
      <c r="T533" s="14"/>
      <c r="U533" s="14"/>
      <c r="V533" s="14"/>
    </row>
    <row r="534" spans="1:22" s="132" customFormat="1" ht="15.75">
      <c r="A534" s="157" t="s">
        <v>179</v>
      </c>
      <c r="B534" s="160"/>
      <c r="C534" s="239"/>
      <c r="D534" s="160"/>
      <c r="E534" s="240"/>
      <c r="F534" s="160"/>
      <c r="G534" s="260"/>
      <c r="H534" s="142"/>
      <c r="I534" s="1"/>
      <c r="J534" s="1"/>
      <c r="K534" s="1"/>
      <c r="P534" s="194"/>
      <c r="Q534" s="194"/>
      <c r="R534" s="194"/>
      <c r="S534" s="194"/>
      <c r="T534" s="194"/>
      <c r="U534" s="194"/>
      <c r="V534" s="194"/>
    </row>
    <row r="535" spans="1:22" ht="8.25" customHeight="1" thickBot="1">
      <c r="A535" s="305"/>
      <c r="B535" s="265"/>
      <c r="C535" s="293"/>
      <c r="D535" s="305"/>
      <c r="E535" s="294"/>
      <c r="F535" s="265"/>
      <c r="G535" s="299"/>
      <c r="P535" s="14"/>
      <c r="Q535" s="14"/>
      <c r="R535" s="14"/>
      <c r="S535" s="14"/>
      <c r="T535" s="14"/>
      <c r="U535" s="14"/>
      <c r="V535" s="14"/>
    </row>
    <row r="536" spans="1:7" ht="15.75">
      <c r="A536" s="579" t="s">
        <v>12</v>
      </c>
      <c r="B536" s="580" t="s">
        <v>33</v>
      </c>
      <c r="C536" s="580" t="s">
        <v>31</v>
      </c>
      <c r="D536" s="580" t="s">
        <v>20</v>
      </c>
      <c r="E536" s="581" t="s">
        <v>21</v>
      </c>
      <c r="F536" s="7"/>
      <c r="G536" s="266"/>
    </row>
    <row r="537" spans="1:7" ht="16.5" thickBot="1">
      <c r="A537" s="576">
        <f>C532</f>
        <v>1966.3700000000003</v>
      </c>
      <c r="B537" s="576">
        <f>F532</f>
        <v>1966.36</v>
      </c>
      <c r="C537" s="815">
        <f>B537/A537</f>
        <v>0.9999949144871003</v>
      </c>
      <c r="D537" s="582">
        <f>D565</f>
        <v>1679.92</v>
      </c>
      <c r="E537" s="816">
        <f>D537/A537</f>
        <v>0.8543254829965875</v>
      </c>
      <c r="F537" s="333"/>
      <c r="G537" s="266"/>
    </row>
    <row r="538" spans="1:11" ht="11.25" customHeight="1">
      <c r="A538" s="334"/>
      <c r="B538" s="335"/>
      <c r="C538" s="336"/>
      <c r="D538" s="277"/>
      <c r="E538" s="113"/>
      <c r="F538" s="7"/>
      <c r="G538" s="293"/>
      <c r="H538" s="24"/>
      <c r="I538" s="132"/>
      <c r="J538" s="132"/>
      <c r="K538" s="132"/>
    </row>
    <row r="539" spans="1:8" s="132" customFormat="1" ht="15.75">
      <c r="A539" s="131" t="s">
        <v>180</v>
      </c>
      <c r="B539" s="130"/>
      <c r="C539" s="130"/>
      <c r="D539" s="130"/>
      <c r="E539" s="255"/>
      <c r="F539" s="130"/>
      <c r="G539" s="239"/>
      <c r="H539" s="145"/>
    </row>
    <row r="540" spans="1:12" s="132" customFormat="1" ht="28.5" customHeight="1" thickBot="1">
      <c r="A540" s="157" t="s">
        <v>301</v>
      </c>
      <c r="B540" s="160"/>
      <c r="C540" s="160"/>
      <c r="D540" s="160"/>
      <c r="E540" s="240" t="s">
        <v>28</v>
      </c>
      <c r="F540" s="160"/>
      <c r="G540" s="260"/>
      <c r="H540" s="142"/>
      <c r="I540" s="872" t="s">
        <v>234</v>
      </c>
      <c r="J540" s="872"/>
      <c r="K540" s="872"/>
      <c r="L540" s="194"/>
    </row>
    <row r="541" spans="1:12" ht="47.25">
      <c r="A541" s="241" t="s">
        <v>8</v>
      </c>
      <c r="B541" s="242" t="s">
        <v>9</v>
      </c>
      <c r="C541" s="242" t="s">
        <v>302</v>
      </c>
      <c r="D541" s="242" t="s">
        <v>72</v>
      </c>
      <c r="E541" s="243" t="s">
        <v>34</v>
      </c>
      <c r="F541" s="265"/>
      <c r="G541" s="266"/>
      <c r="I541" s="89" t="s">
        <v>228</v>
      </c>
      <c r="J541" s="89" t="s">
        <v>229</v>
      </c>
      <c r="K541" s="192" t="s">
        <v>18</v>
      </c>
      <c r="L541" s="175"/>
    </row>
    <row r="542" spans="1:12" ht="15.75">
      <c r="A542" s="229">
        <v>1</v>
      </c>
      <c r="B542" s="732" t="str">
        <f>B446</f>
        <v>Tawang</v>
      </c>
      <c r="C542" s="732">
        <f>C446</f>
        <v>42.94</v>
      </c>
      <c r="D542" s="739">
        <v>38.7</v>
      </c>
      <c r="E542" s="817">
        <f>D542/C542</f>
        <v>0.9012575687005124</v>
      </c>
      <c r="F542" s="265"/>
      <c r="G542" s="266"/>
      <c r="I542" s="215">
        <v>24.75</v>
      </c>
      <c r="J542" s="215">
        <v>13.950000000000001</v>
      </c>
      <c r="K542" s="634">
        <f>SUM(I542:J542)</f>
        <v>38.7</v>
      </c>
      <c r="L542" s="193"/>
    </row>
    <row r="543" spans="1:12" ht="18" customHeight="1">
      <c r="A543" s="229">
        <v>2</v>
      </c>
      <c r="B543" s="732" t="str">
        <f aca="true" t="shared" si="40" ref="B543:C564">B447</f>
        <v>West Kameng</v>
      </c>
      <c r="C543" s="732">
        <f t="shared" si="40"/>
        <v>97.27000000000001</v>
      </c>
      <c r="D543" s="739">
        <v>83.33</v>
      </c>
      <c r="E543" s="817">
        <f aca="true" t="shared" si="41" ref="E543:E565">D543/C543</f>
        <v>0.8566875706795517</v>
      </c>
      <c r="F543" s="265"/>
      <c r="G543" s="266"/>
      <c r="I543" s="215">
        <v>45.98</v>
      </c>
      <c r="J543" s="215">
        <v>37.35</v>
      </c>
      <c r="K543" s="634">
        <f aca="true" t="shared" si="42" ref="K543:K565">SUM(I543:J543)</f>
        <v>83.33</v>
      </c>
      <c r="L543" s="193"/>
    </row>
    <row r="544" spans="1:12" ht="15.75">
      <c r="A544" s="229">
        <v>3</v>
      </c>
      <c r="B544" s="732" t="str">
        <f t="shared" si="40"/>
        <v>East Kameng</v>
      </c>
      <c r="C544" s="732">
        <f t="shared" si="40"/>
        <v>124.36999999999999</v>
      </c>
      <c r="D544" s="739">
        <v>109.76000000000002</v>
      </c>
      <c r="E544" s="817">
        <f t="shared" si="41"/>
        <v>0.8825279408217418</v>
      </c>
      <c r="F544" s="265"/>
      <c r="G544" s="266"/>
      <c r="I544" s="215">
        <v>72.36000000000001</v>
      </c>
      <c r="J544" s="215">
        <v>37.4</v>
      </c>
      <c r="K544" s="634">
        <f t="shared" si="42"/>
        <v>109.76000000000002</v>
      </c>
      <c r="L544" s="193"/>
    </row>
    <row r="545" spans="1:12" ht="15.75">
      <c r="A545" s="229">
        <v>4</v>
      </c>
      <c r="B545" s="732" t="str">
        <f t="shared" si="40"/>
        <v>Papumpare</v>
      </c>
      <c r="C545" s="732">
        <f t="shared" si="40"/>
        <v>112.41</v>
      </c>
      <c r="D545" s="739">
        <v>94.46000000000001</v>
      </c>
      <c r="E545" s="817">
        <f t="shared" si="41"/>
        <v>0.8403166978026867</v>
      </c>
      <c r="F545" s="265"/>
      <c r="G545" s="266"/>
      <c r="I545" s="215">
        <v>52.86</v>
      </c>
      <c r="J545" s="215">
        <v>41.6</v>
      </c>
      <c r="K545" s="634">
        <f t="shared" si="42"/>
        <v>94.46000000000001</v>
      </c>
      <c r="L545" s="193"/>
    </row>
    <row r="546" spans="1:12" ht="15.75">
      <c r="A546" s="229">
        <v>5</v>
      </c>
      <c r="B546" s="732" t="str">
        <f t="shared" si="40"/>
        <v>Kurung Kumey</v>
      </c>
      <c r="C546" s="732">
        <f t="shared" si="40"/>
        <v>49.620000000000005</v>
      </c>
      <c r="D546" s="739">
        <v>37.36</v>
      </c>
      <c r="E546" s="817">
        <f t="shared" si="41"/>
        <v>0.7529222087867794</v>
      </c>
      <c r="F546" s="265"/>
      <c r="G546" s="266"/>
      <c r="I546" s="215">
        <v>25.29</v>
      </c>
      <c r="J546" s="215">
        <v>12.07</v>
      </c>
      <c r="K546" s="634">
        <f t="shared" si="42"/>
        <v>37.36</v>
      </c>
      <c r="L546" s="193"/>
    </row>
    <row r="547" spans="1:12" ht="15.75">
      <c r="A547" s="229">
        <v>6</v>
      </c>
      <c r="B547" s="732" t="str">
        <f t="shared" si="40"/>
        <v>Kra Daadi</v>
      </c>
      <c r="C547" s="732">
        <f t="shared" si="40"/>
        <v>84.42</v>
      </c>
      <c r="D547" s="739">
        <v>65.22999999999999</v>
      </c>
      <c r="E547" s="817">
        <f t="shared" si="41"/>
        <v>0.7726841980573322</v>
      </c>
      <c r="F547" s="265"/>
      <c r="G547" s="266"/>
      <c r="I547" s="215">
        <v>39.769999999999996</v>
      </c>
      <c r="J547" s="215">
        <v>25.46</v>
      </c>
      <c r="K547" s="634">
        <f t="shared" si="42"/>
        <v>65.22999999999999</v>
      </c>
      <c r="L547" s="193"/>
    </row>
    <row r="548" spans="1:12" ht="15.75">
      <c r="A548" s="229">
        <v>7</v>
      </c>
      <c r="B548" s="732" t="str">
        <f t="shared" si="40"/>
        <v>Lower Subansiri</v>
      </c>
      <c r="C548" s="732">
        <f t="shared" si="40"/>
        <v>40.01</v>
      </c>
      <c r="D548" s="739">
        <v>40.6</v>
      </c>
      <c r="E548" s="817">
        <f t="shared" si="41"/>
        <v>1.0147463134216448</v>
      </c>
      <c r="F548" s="265"/>
      <c r="G548" s="266"/>
      <c r="I548" s="215">
        <v>20.58</v>
      </c>
      <c r="J548" s="215">
        <v>20.020000000000003</v>
      </c>
      <c r="K548" s="634">
        <f t="shared" si="42"/>
        <v>40.6</v>
      </c>
      <c r="L548" s="193"/>
    </row>
    <row r="549" spans="1:12" ht="15.75">
      <c r="A549" s="229">
        <v>8</v>
      </c>
      <c r="B549" s="732" t="str">
        <f t="shared" si="40"/>
        <v>Upper Subansiri</v>
      </c>
      <c r="C549" s="732">
        <f t="shared" si="40"/>
        <v>145.31</v>
      </c>
      <c r="D549" s="744">
        <v>126.55</v>
      </c>
      <c r="E549" s="817">
        <f t="shared" si="41"/>
        <v>0.8708967035992017</v>
      </c>
      <c r="F549" s="265"/>
      <c r="G549" s="266"/>
      <c r="I549" s="215">
        <v>70.81</v>
      </c>
      <c r="J549" s="215">
        <v>55.739999999999995</v>
      </c>
      <c r="K549" s="634">
        <f t="shared" si="42"/>
        <v>126.55</v>
      </c>
      <c r="L549" s="193"/>
    </row>
    <row r="550" spans="1:12" ht="15.75">
      <c r="A550" s="229">
        <v>9</v>
      </c>
      <c r="B550" s="732" t="str">
        <f t="shared" si="40"/>
        <v>West Siang</v>
      </c>
      <c r="C550" s="732">
        <f t="shared" si="40"/>
        <v>86.24000000000001</v>
      </c>
      <c r="D550" s="744">
        <v>53.519999999999996</v>
      </c>
      <c r="E550" s="817">
        <f t="shared" si="41"/>
        <v>0.6205936920222633</v>
      </c>
      <c r="F550" s="265"/>
      <c r="G550" s="266"/>
      <c r="I550" s="215">
        <v>32.79</v>
      </c>
      <c r="J550" s="215">
        <v>20.729999999999997</v>
      </c>
      <c r="K550" s="634">
        <f t="shared" si="42"/>
        <v>53.519999999999996</v>
      </c>
      <c r="L550" s="193"/>
    </row>
    <row r="551" spans="1:12" ht="15.75">
      <c r="A551" s="229">
        <v>10</v>
      </c>
      <c r="B551" s="732" t="str">
        <f t="shared" si="40"/>
        <v>East Siang</v>
      </c>
      <c r="C551" s="732">
        <f t="shared" si="40"/>
        <v>107.13999999999999</v>
      </c>
      <c r="D551" s="744">
        <v>103.5</v>
      </c>
      <c r="E551" s="817">
        <f t="shared" si="41"/>
        <v>0.9660257606869518</v>
      </c>
      <c r="F551" s="265"/>
      <c r="G551" s="266"/>
      <c r="I551" s="215">
        <v>56.31</v>
      </c>
      <c r="J551" s="215">
        <v>47.19</v>
      </c>
      <c r="K551" s="634">
        <f t="shared" si="42"/>
        <v>103.5</v>
      </c>
      <c r="L551" s="193"/>
    </row>
    <row r="552" spans="1:12" ht="15.75">
      <c r="A552" s="229">
        <v>11</v>
      </c>
      <c r="B552" s="732" t="str">
        <f t="shared" si="40"/>
        <v>Upper Siang</v>
      </c>
      <c r="C552" s="732">
        <f t="shared" si="40"/>
        <v>44.510000000000005</v>
      </c>
      <c r="D552" s="744">
        <v>42.73</v>
      </c>
      <c r="E552" s="817">
        <f t="shared" si="41"/>
        <v>0.9600089867445516</v>
      </c>
      <c r="F552" s="265"/>
      <c r="G552" s="266"/>
      <c r="I552" s="215">
        <v>21.229999999999997</v>
      </c>
      <c r="J552" s="215">
        <v>21.5</v>
      </c>
      <c r="K552" s="634">
        <f t="shared" si="42"/>
        <v>42.73</v>
      </c>
      <c r="L552" s="193"/>
    </row>
    <row r="553" spans="1:12" ht="15.75">
      <c r="A553" s="229">
        <v>12</v>
      </c>
      <c r="B553" s="732" t="str">
        <f t="shared" si="40"/>
        <v>Siang</v>
      </c>
      <c r="C553" s="732">
        <f t="shared" si="40"/>
        <v>34.190000000000005</v>
      </c>
      <c r="D553" s="744">
        <v>27.770000000000003</v>
      </c>
      <c r="E553" s="817">
        <f t="shared" si="41"/>
        <v>0.8122257970166715</v>
      </c>
      <c r="F553" s="265"/>
      <c r="G553" s="266"/>
      <c r="I553" s="215">
        <v>14.92</v>
      </c>
      <c r="J553" s="215">
        <v>12.850000000000001</v>
      </c>
      <c r="K553" s="634">
        <f t="shared" si="42"/>
        <v>27.770000000000003</v>
      </c>
      <c r="L553" s="193"/>
    </row>
    <row r="554" spans="1:12" ht="15.75">
      <c r="A554" s="229">
        <v>13</v>
      </c>
      <c r="B554" s="732" t="str">
        <f t="shared" si="40"/>
        <v>Lower Dibang Valley</v>
      </c>
      <c r="C554" s="732">
        <f t="shared" si="40"/>
        <v>79.4</v>
      </c>
      <c r="D554" s="744">
        <v>73.32000000000001</v>
      </c>
      <c r="E554" s="817">
        <f t="shared" si="41"/>
        <v>0.9234256926952141</v>
      </c>
      <c r="F554" s="265"/>
      <c r="G554" s="266"/>
      <c r="I554" s="215">
        <v>42.34</v>
      </c>
      <c r="J554" s="215">
        <v>30.98</v>
      </c>
      <c r="K554" s="634">
        <f t="shared" si="42"/>
        <v>73.32000000000001</v>
      </c>
      <c r="L554" s="193"/>
    </row>
    <row r="555" spans="1:12" ht="15.75">
      <c r="A555" s="229">
        <v>14</v>
      </c>
      <c r="B555" s="732" t="str">
        <f t="shared" si="40"/>
        <v>Dibang Valley</v>
      </c>
      <c r="C555" s="732">
        <f t="shared" si="40"/>
        <v>8.42</v>
      </c>
      <c r="D555" s="744">
        <v>7.93</v>
      </c>
      <c r="E555" s="817">
        <f t="shared" si="41"/>
        <v>0.9418052256532067</v>
      </c>
      <c r="F555" s="265"/>
      <c r="G555" s="266"/>
      <c r="I555" s="215">
        <v>5.109999999999999</v>
      </c>
      <c r="J555" s="215">
        <v>2.8200000000000003</v>
      </c>
      <c r="K555" s="634">
        <f t="shared" si="42"/>
        <v>7.93</v>
      </c>
      <c r="L555" s="193"/>
    </row>
    <row r="556" spans="1:12" ht="15.75">
      <c r="A556" s="229">
        <v>15</v>
      </c>
      <c r="B556" s="732" t="str">
        <f t="shared" si="40"/>
        <v>Lohit</v>
      </c>
      <c r="C556" s="732">
        <f t="shared" si="40"/>
        <v>71.78999999999999</v>
      </c>
      <c r="D556" s="744">
        <v>62.45</v>
      </c>
      <c r="E556" s="817">
        <f t="shared" si="41"/>
        <v>0.869898314528486</v>
      </c>
      <c r="F556" s="265"/>
      <c r="G556" s="266"/>
      <c r="I556" s="215">
        <v>33.12</v>
      </c>
      <c r="J556" s="215">
        <v>29.330000000000002</v>
      </c>
      <c r="K556" s="634">
        <f t="shared" si="42"/>
        <v>62.45</v>
      </c>
      <c r="L556" s="193"/>
    </row>
    <row r="557" spans="1:12" ht="15.75">
      <c r="A557" s="229">
        <v>16</v>
      </c>
      <c r="B557" s="732" t="str">
        <f t="shared" si="40"/>
        <v>Namsai</v>
      </c>
      <c r="C557" s="732">
        <f t="shared" si="40"/>
        <v>124.83</v>
      </c>
      <c r="D557" s="744">
        <v>102.35</v>
      </c>
      <c r="E557" s="817">
        <f t="shared" si="41"/>
        <v>0.8199150845149403</v>
      </c>
      <c r="F557" s="265"/>
      <c r="G557" s="266"/>
      <c r="I557" s="215">
        <v>55.690000000000005</v>
      </c>
      <c r="J557" s="215">
        <v>46.66</v>
      </c>
      <c r="K557" s="634">
        <f t="shared" si="42"/>
        <v>102.35</v>
      </c>
      <c r="L557" s="193"/>
    </row>
    <row r="558" spans="1:12" ht="11.25" customHeight="1">
      <c r="A558" s="229">
        <v>17</v>
      </c>
      <c r="B558" s="732" t="str">
        <f t="shared" si="40"/>
        <v>Anjaw</v>
      </c>
      <c r="C558" s="732">
        <f t="shared" si="40"/>
        <v>28.160000000000004</v>
      </c>
      <c r="D558" s="744">
        <v>24.9</v>
      </c>
      <c r="E558" s="817">
        <f t="shared" si="41"/>
        <v>0.8842329545454544</v>
      </c>
      <c r="F558" s="265"/>
      <c r="G558" s="266"/>
      <c r="I558" s="215">
        <v>14.36</v>
      </c>
      <c r="J558" s="215">
        <v>10.540000000000001</v>
      </c>
      <c r="K558" s="634">
        <f t="shared" si="42"/>
        <v>24.9</v>
      </c>
      <c r="L558" s="193"/>
    </row>
    <row r="559" spans="1:12" ht="13.5" customHeight="1">
      <c r="A559" s="229">
        <v>18</v>
      </c>
      <c r="B559" s="732" t="str">
        <f t="shared" si="40"/>
        <v>Changlang</v>
      </c>
      <c r="C559" s="732">
        <f t="shared" si="40"/>
        <v>234.25</v>
      </c>
      <c r="D559" s="744">
        <v>205.01</v>
      </c>
      <c r="E559" s="817">
        <f t="shared" si="41"/>
        <v>0.8751760939167555</v>
      </c>
      <c r="F559" s="265"/>
      <c r="G559" s="266"/>
      <c r="I559" s="215">
        <v>112.12</v>
      </c>
      <c r="J559" s="215">
        <v>92.88999999999999</v>
      </c>
      <c r="K559" s="634">
        <f t="shared" si="42"/>
        <v>205.01</v>
      </c>
      <c r="L559" s="193"/>
    </row>
    <row r="560" spans="1:12" ht="14.25" customHeight="1">
      <c r="A560" s="245">
        <v>19</v>
      </c>
      <c r="B560" s="732" t="str">
        <f t="shared" si="40"/>
        <v>Tirap</v>
      </c>
      <c r="C560" s="732">
        <f t="shared" si="40"/>
        <v>69.78999999999999</v>
      </c>
      <c r="D560" s="744">
        <v>61.16</v>
      </c>
      <c r="E560" s="817">
        <f t="shared" si="41"/>
        <v>0.8763433156612696</v>
      </c>
      <c r="F560" s="265"/>
      <c r="G560" s="266"/>
      <c r="I560" s="215">
        <v>32.629999999999995</v>
      </c>
      <c r="J560" s="215">
        <v>28.53</v>
      </c>
      <c r="K560" s="634">
        <f t="shared" si="42"/>
        <v>61.16</v>
      </c>
      <c r="L560" s="193"/>
    </row>
    <row r="561" spans="1:12" ht="14.25" customHeight="1">
      <c r="A561" s="245">
        <v>20</v>
      </c>
      <c r="B561" s="732" t="str">
        <f t="shared" si="40"/>
        <v>Longding</v>
      </c>
      <c r="C561" s="732">
        <f t="shared" si="40"/>
        <v>111.13</v>
      </c>
      <c r="D561" s="744">
        <v>65.67</v>
      </c>
      <c r="E561" s="817">
        <f t="shared" si="41"/>
        <v>0.5909295419778638</v>
      </c>
      <c r="F561" s="265"/>
      <c r="G561" s="266"/>
      <c r="I561" s="215">
        <v>36.300000000000004</v>
      </c>
      <c r="J561" s="215">
        <v>29.37</v>
      </c>
      <c r="K561" s="634">
        <f t="shared" si="42"/>
        <v>65.67</v>
      </c>
      <c r="L561" s="193"/>
    </row>
    <row r="562" spans="1:12" ht="14.25" customHeight="1">
      <c r="A562" s="245">
        <v>21</v>
      </c>
      <c r="B562" s="732" t="str">
        <f t="shared" si="40"/>
        <v>CC, Itanagar</v>
      </c>
      <c r="C562" s="732">
        <f t="shared" si="40"/>
        <v>165.59</v>
      </c>
      <c r="D562" s="744">
        <v>158.7</v>
      </c>
      <c r="E562" s="817">
        <f t="shared" si="41"/>
        <v>0.9583912071985022</v>
      </c>
      <c r="F562" s="265"/>
      <c r="G562" s="266"/>
      <c r="I562" s="215">
        <v>82.55</v>
      </c>
      <c r="J562" s="215">
        <v>76.15</v>
      </c>
      <c r="K562" s="634">
        <f t="shared" si="42"/>
        <v>158.7</v>
      </c>
      <c r="L562" s="193"/>
    </row>
    <row r="563" spans="1:12" ht="14.25" customHeight="1">
      <c r="A563" s="245">
        <v>22</v>
      </c>
      <c r="B563" s="732" t="str">
        <f t="shared" si="40"/>
        <v>Kamle</v>
      </c>
      <c r="C563" s="732">
        <f t="shared" si="40"/>
        <v>45.45</v>
      </c>
      <c r="D563" s="744">
        <v>42.910000000000004</v>
      </c>
      <c r="E563" s="817">
        <f t="shared" si="41"/>
        <v>0.9441144114411442</v>
      </c>
      <c r="F563" s="265"/>
      <c r="G563" s="266"/>
      <c r="I563" s="215">
        <v>34.52</v>
      </c>
      <c r="J563" s="215">
        <v>8.39</v>
      </c>
      <c r="K563" s="634">
        <f t="shared" si="42"/>
        <v>42.910000000000004</v>
      </c>
      <c r="L563" s="193"/>
    </row>
    <row r="564" spans="1:12" ht="14.25" customHeight="1">
      <c r="A564" s="245">
        <v>23</v>
      </c>
      <c r="B564" s="732" t="str">
        <f t="shared" si="40"/>
        <v>Lower Siang</v>
      </c>
      <c r="C564" s="732">
        <f t="shared" si="40"/>
        <v>59.129999999999995</v>
      </c>
      <c r="D564" s="744">
        <v>52.010000000000005</v>
      </c>
      <c r="E564" s="817">
        <f t="shared" si="41"/>
        <v>0.8795873499069847</v>
      </c>
      <c r="F564" s="265"/>
      <c r="G564" s="266"/>
      <c r="H564" s="529"/>
      <c r="I564" s="215">
        <v>25.900000000000002</v>
      </c>
      <c r="J564" s="215">
        <v>26.11</v>
      </c>
      <c r="K564" s="634">
        <f t="shared" si="42"/>
        <v>52.010000000000005</v>
      </c>
      <c r="L564" s="193"/>
    </row>
    <row r="565" spans="1:12" ht="14.25" customHeight="1" thickBot="1">
      <c r="A565" s="310"/>
      <c r="B565" s="311" t="s">
        <v>18</v>
      </c>
      <c r="C565" s="733">
        <f>SUM(C542:C564)</f>
        <v>1966.3700000000003</v>
      </c>
      <c r="D565" s="738">
        <v>1679.92</v>
      </c>
      <c r="E565" s="818">
        <f t="shared" si="41"/>
        <v>0.8543254829965875</v>
      </c>
      <c r="F565" s="249"/>
      <c r="G565" s="266"/>
      <c r="I565" s="191">
        <v>952.29</v>
      </c>
      <c r="J565" s="191">
        <v>727.6300000000001</v>
      </c>
      <c r="K565" s="634">
        <f t="shared" si="42"/>
        <v>1679.92</v>
      </c>
      <c r="L565" s="193"/>
    </row>
    <row r="566" spans="1:7" ht="15.75" customHeight="1">
      <c r="A566" s="328"/>
      <c r="B566" s="329"/>
      <c r="C566" s="337"/>
      <c r="D566" s="277"/>
      <c r="E566" s="278"/>
      <c r="F566" s="249"/>
      <c r="G566" s="266"/>
    </row>
    <row r="567" spans="1:12" s="132" customFormat="1" ht="15.75">
      <c r="A567" s="338" t="s">
        <v>303</v>
      </c>
      <c r="B567" s="339"/>
      <c r="C567" s="339"/>
      <c r="D567" s="339"/>
      <c r="E567" s="340"/>
      <c r="F567" s="339"/>
      <c r="G567" s="341"/>
      <c r="H567" s="150"/>
      <c r="I567" s="1"/>
      <c r="J567" s="1"/>
      <c r="K567" s="1"/>
      <c r="L567" s="1"/>
    </row>
    <row r="568" spans="1:8" ht="15.75">
      <c r="A568" s="251"/>
      <c r="B568" s="275"/>
      <c r="C568" s="275"/>
      <c r="D568" s="342"/>
      <c r="E568" s="343"/>
      <c r="F568" s="275"/>
      <c r="G568" s="344"/>
      <c r="H568" s="58"/>
    </row>
    <row r="569" spans="1:12" s="132" customFormat="1" ht="15.75">
      <c r="A569" s="345" t="s">
        <v>182</v>
      </c>
      <c r="B569" s="346"/>
      <c r="C569" s="346"/>
      <c r="D569" s="346"/>
      <c r="E569" s="347"/>
      <c r="F569" s="346"/>
      <c r="G569" s="341"/>
      <c r="H569" s="150"/>
      <c r="I569" s="1"/>
      <c r="J569" s="1"/>
      <c r="K569" s="1"/>
      <c r="L569" s="1"/>
    </row>
    <row r="570" spans="1:7" ht="16.5" thickBot="1">
      <c r="A570" s="328"/>
      <c r="B570" s="329"/>
      <c r="C570" s="337"/>
      <c r="D570" s="277"/>
      <c r="E570" s="278"/>
      <c r="F570" s="249"/>
      <c r="G570" s="266"/>
    </row>
    <row r="571" spans="1:7" ht="47.25">
      <c r="A571" s="348" t="s">
        <v>35</v>
      </c>
      <c r="B571" s="349" t="s">
        <v>15</v>
      </c>
      <c r="C571" s="349" t="s">
        <v>109</v>
      </c>
      <c r="D571" s="349" t="s">
        <v>110</v>
      </c>
      <c r="E571" s="350" t="s">
        <v>111</v>
      </c>
      <c r="F571" s="249"/>
      <c r="G571" s="266"/>
    </row>
    <row r="572" spans="1:7" ht="15.75">
      <c r="A572" s="245">
        <v>1</v>
      </c>
      <c r="B572" s="732" t="s">
        <v>147</v>
      </c>
      <c r="C572" s="497">
        <f>E374</f>
        <v>0.9190119457380036</v>
      </c>
      <c r="D572" s="218">
        <f>E542</f>
        <v>0.9012575687005124</v>
      </c>
      <c r="E572" s="530">
        <f>(D572-C572)*100</f>
        <v>-1.7754377037491165</v>
      </c>
      <c r="F572" s="249"/>
      <c r="G572" s="266"/>
    </row>
    <row r="573" spans="1:7" ht="15.75">
      <c r="A573" s="229">
        <v>2</v>
      </c>
      <c r="B573" s="732" t="s">
        <v>148</v>
      </c>
      <c r="C573" s="497">
        <f aca="true" t="shared" si="43" ref="C573:C595">E375</f>
        <v>0.8771945499218227</v>
      </c>
      <c r="D573" s="218">
        <f aca="true" t="shared" si="44" ref="D573:D595">E543</f>
        <v>0.8566875706795517</v>
      </c>
      <c r="E573" s="530">
        <f aca="true" t="shared" si="45" ref="E573:E595">(D573-C573)*100</f>
        <v>-2.050697924227096</v>
      </c>
      <c r="F573" s="249"/>
      <c r="G573" s="266"/>
    </row>
    <row r="574" spans="1:7" ht="15.75">
      <c r="A574" s="229">
        <v>3</v>
      </c>
      <c r="B574" s="732" t="s">
        <v>149</v>
      </c>
      <c r="C574" s="497">
        <f t="shared" si="43"/>
        <v>0.8985183114341628</v>
      </c>
      <c r="D574" s="218">
        <f t="shared" si="44"/>
        <v>0.8825279408217418</v>
      </c>
      <c r="E574" s="530">
        <f t="shared" si="45"/>
        <v>-1.5990370612421034</v>
      </c>
      <c r="F574" s="249"/>
      <c r="G574" s="266"/>
    </row>
    <row r="575" spans="1:7" ht="15.75">
      <c r="A575" s="245">
        <v>4</v>
      </c>
      <c r="B575" s="732" t="s">
        <v>190</v>
      </c>
      <c r="C575" s="497">
        <f t="shared" si="43"/>
        <v>0.8600641694692489</v>
      </c>
      <c r="D575" s="218">
        <f t="shared" si="44"/>
        <v>0.8403166978026867</v>
      </c>
      <c r="E575" s="530">
        <f t="shared" si="45"/>
        <v>-1.974747166656221</v>
      </c>
      <c r="F575" s="249"/>
      <c r="G575" s="266"/>
    </row>
    <row r="576" spans="1:11" ht="15.75">
      <c r="A576" s="229">
        <v>5</v>
      </c>
      <c r="B576" s="732" t="s">
        <v>150</v>
      </c>
      <c r="C576" s="497">
        <f t="shared" si="43"/>
        <v>0.7660767478535132</v>
      </c>
      <c r="D576" s="218">
        <f t="shared" si="44"/>
        <v>0.7529222087867794</v>
      </c>
      <c r="E576" s="530">
        <f t="shared" si="45"/>
        <v>-1.3154539066733806</v>
      </c>
      <c r="F576" s="249"/>
      <c r="G576" s="266"/>
      <c r="I576" s="132"/>
      <c r="J576" s="132"/>
      <c r="K576" s="132"/>
    </row>
    <row r="577" spans="1:121" s="25" customFormat="1" ht="15.75">
      <c r="A577" s="229">
        <v>6</v>
      </c>
      <c r="B577" s="732" t="s">
        <v>191</v>
      </c>
      <c r="C577" s="497">
        <f t="shared" si="43"/>
        <v>0.7889506744928432</v>
      </c>
      <c r="D577" s="218">
        <f t="shared" si="44"/>
        <v>0.7726841980573322</v>
      </c>
      <c r="E577" s="530">
        <f t="shared" si="45"/>
        <v>-1.6266476435510935</v>
      </c>
      <c r="F577" s="249"/>
      <c r="G577" s="266"/>
      <c r="I577" s="132"/>
      <c r="J577" s="132"/>
      <c r="K577" s="132"/>
      <c r="L577" s="13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</row>
    <row r="578" spans="1:121" s="25" customFormat="1" ht="15.75">
      <c r="A578" s="245">
        <v>7</v>
      </c>
      <c r="B578" s="732" t="s">
        <v>151</v>
      </c>
      <c r="C578" s="497">
        <f t="shared" si="43"/>
        <v>1.0411464553251548</v>
      </c>
      <c r="D578" s="218">
        <f t="shared" si="44"/>
        <v>1.0147463134216448</v>
      </c>
      <c r="E578" s="530">
        <f t="shared" si="45"/>
        <v>-2.6400141903510033</v>
      </c>
      <c r="F578" s="249"/>
      <c r="G578" s="266"/>
      <c r="I578" s="132"/>
      <c r="J578" s="132"/>
      <c r="K578" s="132"/>
      <c r="L578" s="13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</row>
    <row r="579" spans="1:121" s="25" customFormat="1" ht="15.75">
      <c r="A579" s="229">
        <v>8</v>
      </c>
      <c r="B579" s="732" t="s">
        <v>152</v>
      </c>
      <c r="C579" s="497">
        <f t="shared" si="43"/>
        <v>0.8914473684210528</v>
      </c>
      <c r="D579" s="218">
        <f t="shared" si="44"/>
        <v>0.8708967035992017</v>
      </c>
      <c r="E579" s="530">
        <f t="shared" si="45"/>
        <v>-2.0550664821851083</v>
      </c>
      <c r="F579" s="249"/>
      <c r="G579" s="266"/>
      <c r="I579" s="132"/>
      <c r="J579" s="132"/>
      <c r="K579" s="132"/>
      <c r="L579" s="13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</row>
    <row r="580" spans="1:121" s="25" customFormat="1" ht="15.75">
      <c r="A580" s="229">
        <v>9</v>
      </c>
      <c r="B580" s="732" t="s">
        <v>153</v>
      </c>
      <c r="C580" s="497">
        <f t="shared" si="43"/>
        <v>0.6331352004835784</v>
      </c>
      <c r="D580" s="218">
        <f t="shared" si="44"/>
        <v>0.6205936920222633</v>
      </c>
      <c r="E580" s="530">
        <f t="shared" si="45"/>
        <v>-1.2541508461315076</v>
      </c>
      <c r="F580" s="249"/>
      <c r="G580" s="266"/>
      <c r="I580" s="1"/>
      <c r="J580" s="1"/>
      <c r="K580" s="14"/>
      <c r="L580" s="13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</row>
    <row r="581" spans="1:120" s="25" customFormat="1" ht="15.75">
      <c r="A581" s="245">
        <v>10</v>
      </c>
      <c r="B581" s="732" t="s">
        <v>154</v>
      </c>
      <c r="C581" s="497">
        <f t="shared" si="43"/>
        <v>0.9895765736534718</v>
      </c>
      <c r="D581" s="218">
        <f t="shared" si="44"/>
        <v>0.9660257606869518</v>
      </c>
      <c r="E581" s="530">
        <f t="shared" si="45"/>
        <v>-2.3550812966520063</v>
      </c>
      <c r="F581" s="249"/>
      <c r="G581" s="266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</row>
    <row r="582" spans="1:120" s="25" customFormat="1" ht="15.75">
      <c r="A582" s="229">
        <v>11</v>
      </c>
      <c r="B582" s="732" t="s">
        <v>155</v>
      </c>
      <c r="C582" s="497">
        <f t="shared" si="43"/>
        <v>0.9857463633701063</v>
      </c>
      <c r="D582" s="218">
        <f t="shared" si="44"/>
        <v>0.9600089867445516</v>
      </c>
      <c r="E582" s="530">
        <f t="shared" si="45"/>
        <v>-2.5737376625554753</v>
      </c>
      <c r="F582" s="249"/>
      <c r="G582" s="266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</row>
    <row r="583" spans="1:120" s="25" customFormat="1" ht="15.75">
      <c r="A583" s="229">
        <v>12</v>
      </c>
      <c r="B583" s="732" t="s">
        <v>192</v>
      </c>
      <c r="C583" s="497">
        <f t="shared" si="43"/>
        <v>0.8323376128130164</v>
      </c>
      <c r="D583" s="218">
        <f t="shared" si="44"/>
        <v>0.8122257970166715</v>
      </c>
      <c r="E583" s="530">
        <f t="shared" si="45"/>
        <v>-2.011181579634491</v>
      </c>
      <c r="F583" s="249"/>
      <c r="G583" s="266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</row>
    <row r="584" spans="1:120" s="25" customFormat="1" ht="15.75">
      <c r="A584" s="245">
        <v>13</v>
      </c>
      <c r="B584" s="732" t="s">
        <v>156</v>
      </c>
      <c r="C584" s="497">
        <f t="shared" si="43"/>
        <v>0.9442832904602924</v>
      </c>
      <c r="D584" s="218">
        <f t="shared" si="44"/>
        <v>0.9234256926952141</v>
      </c>
      <c r="E584" s="530">
        <f t="shared" si="45"/>
        <v>-2.085759776507823</v>
      </c>
      <c r="F584" s="249"/>
      <c r="G584" s="266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</row>
    <row r="585" spans="1:120" s="25" customFormat="1" ht="15.75">
      <c r="A585" s="229">
        <v>14</v>
      </c>
      <c r="B585" s="732" t="s">
        <v>157</v>
      </c>
      <c r="C585" s="497">
        <f t="shared" si="43"/>
        <v>0.9602272727272727</v>
      </c>
      <c r="D585" s="218">
        <f t="shared" si="44"/>
        <v>0.9418052256532067</v>
      </c>
      <c r="E585" s="530">
        <f t="shared" si="45"/>
        <v>-1.8422047074066028</v>
      </c>
      <c r="F585" s="249"/>
      <c r="G585" s="266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</row>
    <row r="586" spans="1:120" s="25" customFormat="1" ht="15.75">
      <c r="A586" s="229">
        <v>15</v>
      </c>
      <c r="B586" s="732" t="s">
        <v>158</v>
      </c>
      <c r="C586" s="497">
        <f t="shared" si="43"/>
        <v>0.8918346347073421</v>
      </c>
      <c r="D586" s="218">
        <f t="shared" si="44"/>
        <v>0.869898314528486</v>
      </c>
      <c r="E586" s="530">
        <f t="shared" si="45"/>
        <v>-2.193632017885616</v>
      </c>
      <c r="F586" s="249"/>
      <c r="G586" s="266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</row>
    <row r="587" spans="1:120" s="25" customFormat="1" ht="15.75">
      <c r="A587" s="245">
        <v>16</v>
      </c>
      <c r="B587" s="732" t="s">
        <v>193</v>
      </c>
      <c r="C587" s="497">
        <f t="shared" si="43"/>
        <v>0.8399415184321372</v>
      </c>
      <c r="D587" s="218">
        <f t="shared" si="44"/>
        <v>0.8199150845149403</v>
      </c>
      <c r="E587" s="530">
        <f t="shared" si="45"/>
        <v>-2.002643391719683</v>
      </c>
      <c r="F587" s="249"/>
      <c r="G587" s="266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</row>
    <row r="588" spans="1:120" s="25" customFormat="1" ht="15.75">
      <c r="A588" s="229">
        <v>17</v>
      </c>
      <c r="B588" s="732" t="s">
        <v>159</v>
      </c>
      <c r="C588" s="497">
        <f t="shared" si="43"/>
        <v>0.9043062200956937</v>
      </c>
      <c r="D588" s="218">
        <f t="shared" si="44"/>
        <v>0.8842329545454544</v>
      </c>
      <c r="E588" s="530">
        <f t="shared" si="45"/>
        <v>-2.007326555023936</v>
      </c>
      <c r="F588" s="249"/>
      <c r="G588" s="266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</row>
    <row r="589" spans="1:120" s="25" customFormat="1" ht="15.75">
      <c r="A589" s="229">
        <v>18</v>
      </c>
      <c r="B589" s="732" t="s">
        <v>160</v>
      </c>
      <c r="C589" s="497">
        <f t="shared" si="43"/>
        <v>0.8962939605282684</v>
      </c>
      <c r="D589" s="218">
        <f t="shared" si="44"/>
        <v>0.8751760939167555</v>
      </c>
      <c r="E589" s="530">
        <f t="shared" si="45"/>
        <v>-2.1117866611512826</v>
      </c>
      <c r="F589" s="249"/>
      <c r="G589" s="266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</row>
    <row r="590" spans="1:120" s="25" customFormat="1" ht="15.75">
      <c r="A590" s="245">
        <v>19</v>
      </c>
      <c r="B590" s="732" t="s">
        <v>161</v>
      </c>
      <c r="C590" s="497">
        <f t="shared" si="43"/>
        <v>0.8984433374844334</v>
      </c>
      <c r="D590" s="218">
        <f t="shared" si="44"/>
        <v>0.8763433156612696</v>
      </c>
      <c r="E590" s="530">
        <f t="shared" si="45"/>
        <v>-2.210002182316384</v>
      </c>
      <c r="F590" s="249"/>
      <c r="G590" s="266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</row>
    <row r="591" spans="1:120" s="25" customFormat="1" ht="15.75">
      <c r="A591" s="245">
        <v>20</v>
      </c>
      <c r="B591" s="732" t="s">
        <v>175</v>
      </c>
      <c r="C591" s="497">
        <f t="shared" si="43"/>
        <v>0.6050604200070393</v>
      </c>
      <c r="D591" s="218">
        <f t="shared" si="44"/>
        <v>0.5909295419778638</v>
      </c>
      <c r="E591" s="530">
        <f t="shared" si="45"/>
        <v>-1.4130878029175453</v>
      </c>
      <c r="F591" s="249"/>
      <c r="G591" s="266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</row>
    <row r="592" spans="1:120" s="25" customFormat="1" ht="15.75">
      <c r="A592" s="245">
        <v>21</v>
      </c>
      <c r="B592" s="732" t="s">
        <v>224</v>
      </c>
      <c r="C592" s="497">
        <f t="shared" si="43"/>
        <v>0.9829441091577014</v>
      </c>
      <c r="D592" s="218">
        <f t="shared" si="44"/>
        <v>0.9583912071985022</v>
      </c>
      <c r="E592" s="530">
        <f t="shared" si="45"/>
        <v>-2.4552901959199125</v>
      </c>
      <c r="F592" s="249"/>
      <c r="G592" s="266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</row>
    <row r="593" spans="1:120" s="25" customFormat="1" ht="15.75">
      <c r="A593" s="245">
        <v>22</v>
      </c>
      <c r="B593" s="732" t="s">
        <v>225</v>
      </c>
      <c r="C593" s="497">
        <f t="shared" si="43"/>
        <v>0.95435843459956</v>
      </c>
      <c r="D593" s="218">
        <f t="shared" si="44"/>
        <v>0.9441144114411442</v>
      </c>
      <c r="E593" s="530">
        <f t="shared" si="45"/>
        <v>-1.0244023158415883</v>
      </c>
      <c r="F593" s="249"/>
      <c r="G593" s="266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</row>
    <row r="594" spans="1:120" s="25" customFormat="1" ht="15.75">
      <c r="A594" s="245">
        <v>23</v>
      </c>
      <c r="B594" s="732" t="s">
        <v>226</v>
      </c>
      <c r="C594" s="497">
        <f t="shared" si="43"/>
        <v>0.903292181069959</v>
      </c>
      <c r="D594" s="218">
        <f t="shared" si="44"/>
        <v>0.8795873499069847</v>
      </c>
      <c r="E594" s="530">
        <f t="shared" si="45"/>
        <v>-2.3704831162974282</v>
      </c>
      <c r="F594" s="249"/>
      <c r="G594" s="266"/>
      <c r="I594" s="1"/>
      <c r="J594" s="1"/>
      <c r="K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</row>
    <row r="595" spans="1:7" ht="16.5" thickBot="1">
      <c r="A595" s="939" t="s">
        <v>10</v>
      </c>
      <c r="B595" s="940"/>
      <c r="C595" s="820">
        <f t="shared" si="43"/>
        <v>0.8741168488770141</v>
      </c>
      <c r="D595" s="799">
        <f t="shared" si="44"/>
        <v>0.8543254829965875</v>
      </c>
      <c r="E595" s="819">
        <f t="shared" si="45"/>
        <v>-1.9791365880426626</v>
      </c>
      <c r="F595" s="249"/>
      <c r="G595" s="266"/>
    </row>
    <row r="596" spans="1:7" ht="15.75">
      <c r="A596" s="328"/>
      <c r="B596" s="328"/>
      <c r="C596" s="352"/>
      <c r="D596" s="353"/>
      <c r="E596" s="354"/>
      <c r="F596" s="249"/>
      <c r="G596" s="266"/>
    </row>
    <row r="597" spans="1:7" ht="15.75">
      <c r="A597" s="328"/>
      <c r="B597" s="328"/>
      <c r="C597" s="352"/>
      <c r="D597" s="353"/>
      <c r="E597" s="354"/>
      <c r="F597" s="249"/>
      <c r="G597" s="266"/>
    </row>
    <row r="598" spans="1:49" ht="15.75">
      <c r="A598" s="328"/>
      <c r="B598" s="329"/>
      <c r="C598" s="337"/>
      <c r="D598" s="277"/>
      <c r="E598" s="278"/>
      <c r="F598" s="249"/>
      <c r="G598" s="266"/>
      <c r="I598" s="132"/>
      <c r="J598" s="132"/>
      <c r="K598" s="132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</row>
    <row r="599" spans="1:49" s="132" customFormat="1" ht="15.75">
      <c r="A599" s="355" t="s">
        <v>304</v>
      </c>
      <c r="B599" s="341"/>
      <c r="C599" s="341"/>
      <c r="D599" s="341"/>
      <c r="E599" s="356"/>
      <c r="F599" s="341"/>
      <c r="G599" s="260"/>
      <c r="H599" s="142"/>
      <c r="I599" s="1"/>
      <c r="J599" s="1"/>
      <c r="K599" s="1"/>
      <c r="R599" s="194"/>
      <c r="S599" s="194"/>
      <c r="T599" s="194"/>
      <c r="U599" s="194"/>
      <c r="V599" s="194"/>
      <c r="W599" s="194"/>
      <c r="X599" s="194"/>
      <c r="Y599" s="194"/>
      <c r="Z599" s="194"/>
      <c r="AA599" s="194"/>
      <c r="AB599" s="194"/>
      <c r="AC599" s="194"/>
      <c r="AD599" s="194"/>
      <c r="AE599" s="194"/>
      <c r="AF599" s="194"/>
      <c r="AG599" s="194"/>
      <c r="AJ599" s="194"/>
      <c r="AK599" s="194"/>
      <c r="AL599" s="194"/>
      <c r="AM599" s="194"/>
      <c r="AN599" s="194"/>
      <c r="AO599" s="194"/>
      <c r="AP599" s="194"/>
      <c r="AQ599" s="194"/>
      <c r="AR599" s="194"/>
      <c r="AS599" s="194"/>
      <c r="AT599" s="194"/>
      <c r="AU599" s="194"/>
      <c r="AV599" s="194"/>
      <c r="AW599" s="194"/>
    </row>
    <row r="600" spans="1:49" ht="19.5" customHeight="1" thickBot="1">
      <c r="A600" s="357"/>
      <c r="B600" s="344"/>
      <c r="C600" s="344"/>
      <c r="D600" s="358"/>
      <c r="E600" s="359"/>
      <c r="F600" s="344"/>
      <c r="G600" s="266"/>
      <c r="I600" s="873" t="s">
        <v>235</v>
      </c>
      <c r="J600" s="873"/>
      <c r="K600" s="873"/>
      <c r="L600" s="14"/>
      <c r="M600" s="872" t="s">
        <v>237</v>
      </c>
      <c r="N600" s="872"/>
      <c r="O600" s="872"/>
      <c r="P600" s="872"/>
      <c r="Q600" s="872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I600" s="14"/>
      <c r="AJ600" s="14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197"/>
    </row>
    <row r="601" spans="1:49" ht="66" customHeight="1">
      <c r="A601" s="348" t="s">
        <v>35</v>
      </c>
      <c r="B601" s="349" t="s">
        <v>15</v>
      </c>
      <c r="C601" s="349" t="s">
        <v>305</v>
      </c>
      <c r="D601" s="349" t="s">
        <v>113</v>
      </c>
      <c r="E601" s="360" t="s">
        <v>114</v>
      </c>
      <c r="F601" s="361" t="s">
        <v>129</v>
      </c>
      <c r="G601" s="762" t="s">
        <v>112</v>
      </c>
      <c r="H601" s="57"/>
      <c r="I601" s="746" t="s">
        <v>228</v>
      </c>
      <c r="J601" s="746" t="s">
        <v>229</v>
      </c>
      <c r="K601" s="747" t="s">
        <v>18</v>
      </c>
      <c r="L601" s="636"/>
      <c r="M601" s="749" t="s">
        <v>167</v>
      </c>
      <c r="N601" s="749" t="s">
        <v>202</v>
      </c>
      <c r="O601" s="749" t="s">
        <v>236</v>
      </c>
      <c r="P601" s="749" t="s">
        <v>203</v>
      </c>
      <c r="Q601" s="749" t="s">
        <v>168</v>
      </c>
      <c r="S601" s="753"/>
      <c r="T601" s="753"/>
      <c r="U601" s="753"/>
      <c r="V601" s="753"/>
      <c r="AA601" s="175"/>
      <c r="AB601" s="175"/>
      <c r="AC601" s="8"/>
      <c r="AD601" s="14"/>
      <c r="AE601" s="14"/>
      <c r="AF601" s="14"/>
      <c r="AG601" s="14"/>
      <c r="AJ601" s="14"/>
      <c r="AK601" s="636"/>
      <c r="AL601" s="636"/>
      <c r="AM601" s="636"/>
      <c r="AN601" s="636"/>
      <c r="AO601" s="636"/>
      <c r="AP601" s="636"/>
      <c r="AQ601" s="636"/>
      <c r="AR601" s="636"/>
      <c r="AS601" s="636"/>
      <c r="AT601" s="636"/>
      <c r="AU601" s="637"/>
      <c r="AV601" s="637"/>
      <c r="AW601" s="637"/>
    </row>
    <row r="602" spans="1:49" ht="15.75">
      <c r="A602" s="229">
        <v>1</v>
      </c>
      <c r="B602" s="732" t="s">
        <v>147</v>
      </c>
      <c r="C602" s="764">
        <v>873400</v>
      </c>
      <c r="D602" s="739">
        <v>98.78</v>
      </c>
      <c r="E602" s="716">
        <f>D374</f>
        <v>90.78</v>
      </c>
      <c r="F602" s="808">
        <f aca="true" t="shared" si="46" ref="F602:F625">E602/D602</f>
        <v>0.9190119457380036</v>
      </c>
      <c r="G602" s="266"/>
      <c r="H602" s="52"/>
      <c r="I602" s="638">
        <v>644600</v>
      </c>
      <c r="J602" s="638">
        <v>228800</v>
      </c>
      <c r="K602" s="595">
        <f>SUM(I602:J602)</f>
        <v>873400</v>
      </c>
      <c r="L602" s="200"/>
      <c r="M602" s="750">
        <f>I602</f>
        <v>644600</v>
      </c>
      <c r="N602" s="534">
        <f>M602*100/1000000</f>
        <v>64.46</v>
      </c>
      <c r="O602" s="535">
        <f>J602</f>
        <v>228800</v>
      </c>
      <c r="P602" s="534">
        <f>O602*150/1000000</f>
        <v>34.32</v>
      </c>
      <c r="Q602" s="533">
        <f>N602+P602</f>
        <v>98.78</v>
      </c>
      <c r="S602" s="754"/>
      <c r="T602" s="754"/>
      <c r="U602" s="755"/>
      <c r="V602" s="754"/>
      <c r="AA602" s="193"/>
      <c r="AB602" s="193"/>
      <c r="AC602" s="14"/>
      <c r="AD602" s="14"/>
      <c r="AE602" s="14"/>
      <c r="AF602" s="14"/>
      <c r="AG602" s="14"/>
      <c r="AJ602" s="14"/>
      <c r="AK602" s="198"/>
      <c r="AL602" s="199"/>
      <c r="AM602" s="639"/>
      <c r="AN602" s="639"/>
      <c r="AO602" s="198"/>
      <c r="AP602" s="198"/>
      <c r="AQ602" s="639"/>
      <c r="AR602" s="639"/>
      <c r="AS602" s="639"/>
      <c r="AT602" s="639"/>
      <c r="AU602" s="637"/>
      <c r="AV602" s="637"/>
      <c r="AW602" s="637"/>
    </row>
    <row r="603" spans="1:49" ht="15.75">
      <c r="A603" s="229">
        <v>2</v>
      </c>
      <c r="B603" s="732" t="s">
        <v>148</v>
      </c>
      <c r="C603" s="764">
        <v>1903000</v>
      </c>
      <c r="D603" s="739">
        <v>223.85000000000002</v>
      </c>
      <c r="E603" s="716">
        <f aca="true" t="shared" si="47" ref="E603:E624">D375</f>
        <v>196.36</v>
      </c>
      <c r="F603" s="808">
        <f t="shared" si="46"/>
        <v>0.8771945499218227</v>
      </c>
      <c r="G603" s="266"/>
      <c r="H603" s="52"/>
      <c r="I603" s="638">
        <v>1232000</v>
      </c>
      <c r="J603" s="638">
        <v>671000</v>
      </c>
      <c r="K603" s="595">
        <f aca="true" t="shared" si="48" ref="K603:K624">SUM(I603:J603)</f>
        <v>1903000</v>
      </c>
      <c r="L603" s="200"/>
      <c r="M603" s="750">
        <f aca="true" t="shared" si="49" ref="M603:M624">I603</f>
        <v>1232000</v>
      </c>
      <c r="N603" s="534">
        <f aca="true" t="shared" si="50" ref="N603:N625">M603*100/1000000</f>
        <v>123.2</v>
      </c>
      <c r="O603" s="535">
        <f aca="true" t="shared" si="51" ref="O603:O624">J603</f>
        <v>671000</v>
      </c>
      <c r="P603" s="534">
        <f aca="true" t="shared" si="52" ref="P603:P625">O603*150/1000000</f>
        <v>100.65</v>
      </c>
      <c r="Q603" s="533">
        <f aca="true" t="shared" si="53" ref="Q603:Q625">N603+P603</f>
        <v>223.85000000000002</v>
      </c>
      <c r="S603" s="754"/>
      <c r="T603" s="754"/>
      <c r="U603" s="755"/>
      <c r="V603" s="754"/>
      <c r="AA603" s="193"/>
      <c r="AB603" s="193"/>
      <c r="AC603" s="14"/>
      <c r="AD603" s="14"/>
      <c r="AE603" s="14"/>
      <c r="AF603" s="14"/>
      <c r="AG603" s="14"/>
      <c r="AJ603" s="14"/>
      <c r="AK603" s="198"/>
      <c r="AL603" s="199"/>
      <c r="AM603" s="639"/>
      <c r="AN603" s="639"/>
      <c r="AO603" s="198"/>
      <c r="AP603" s="198"/>
      <c r="AQ603" s="639"/>
      <c r="AR603" s="639"/>
      <c r="AS603" s="639"/>
      <c r="AT603" s="639"/>
      <c r="AU603" s="637"/>
      <c r="AV603" s="637"/>
      <c r="AW603" s="637"/>
    </row>
    <row r="604" spans="1:49" ht="15.75">
      <c r="A604" s="229">
        <v>3</v>
      </c>
      <c r="B604" s="732" t="s">
        <v>149</v>
      </c>
      <c r="C604" s="764">
        <v>2526040</v>
      </c>
      <c r="D604" s="739">
        <v>286.165</v>
      </c>
      <c r="E604" s="716">
        <f t="shared" si="47"/>
        <v>257.12</v>
      </c>
      <c r="F604" s="808">
        <f t="shared" si="46"/>
        <v>0.8985026121293659</v>
      </c>
      <c r="G604" s="266"/>
      <c r="H604" s="52"/>
      <c r="I604" s="638">
        <v>1854820</v>
      </c>
      <c r="J604" s="638">
        <v>671220</v>
      </c>
      <c r="K604" s="595">
        <f t="shared" si="48"/>
        <v>2526040</v>
      </c>
      <c r="L604" s="200"/>
      <c r="M604" s="750">
        <f t="shared" si="49"/>
        <v>1854820</v>
      </c>
      <c r="N604" s="534">
        <f t="shared" si="50"/>
        <v>185.482</v>
      </c>
      <c r="O604" s="535">
        <f t="shared" si="51"/>
        <v>671220</v>
      </c>
      <c r="P604" s="534">
        <f t="shared" si="52"/>
        <v>100.683</v>
      </c>
      <c r="Q604" s="533">
        <f t="shared" si="53"/>
        <v>286.165</v>
      </c>
      <c r="S604" s="754"/>
      <c r="T604" s="754"/>
      <c r="U604" s="755"/>
      <c r="V604" s="754"/>
      <c r="AA604" s="193"/>
      <c r="AB604" s="193"/>
      <c r="AC604" s="14"/>
      <c r="AD604" s="14"/>
      <c r="AE604" s="14"/>
      <c r="AF604" s="14"/>
      <c r="AG604" s="14"/>
      <c r="AJ604" s="14"/>
      <c r="AK604" s="198"/>
      <c r="AL604" s="199"/>
      <c r="AM604" s="639"/>
      <c r="AN604" s="639"/>
      <c r="AO604" s="198"/>
      <c r="AP604" s="198"/>
      <c r="AQ604" s="639"/>
      <c r="AR604" s="639"/>
      <c r="AS604" s="639"/>
      <c r="AT604" s="639"/>
      <c r="AU604" s="637"/>
      <c r="AV604" s="637"/>
      <c r="AW604" s="637"/>
    </row>
    <row r="605" spans="1:49" ht="15.75">
      <c r="A605" s="229">
        <v>4</v>
      </c>
      <c r="B605" s="732" t="s">
        <v>190</v>
      </c>
      <c r="C605" s="764">
        <v>2201100</v>
      </c>
      <c r="D605" s="739">
        <v>258.687</v>
      </c>
      <c r="E605" s="716">
        <f t="shared" si="47"/>
        <v>222.49</v>
      </c>
      <c r="F605" s="808">
        <f t="shared" si="46"/>
        <v>0.8600741436562332</v>
      </c>
      <c r="G605" s="266"/>
      <c r="H605" s="52"/>
      <c r="I605" s="638">
        <v>1429560</v>
      </c>
      <c r="J605" s="638">
        <v>771540</v>
      </c>
      <c r="K605" s="595">
        <f t="shared" si="48"/>
        <v>2201100</v>
      </c>
      <c r="L605" s="200"/>
      <c r="M605" s="750">
        <f t="shared" si="49"/>
        <v>1429560</v>
      </c>
      <c r="N605" s="534">
        <f t="shared" si="50"/>
        <v>142.956</v>
      </c>
      <c r="O605" s="535">
        <f t="shared" si="51"/>
        <v>771540</v>
      </c>
      <c r="P605" s="534">
        <f t="shared" si="52"/>
        <v>115.731</v>
      </c>
      <c r="Q605" s="533">
        <f t="shared" si="53"/>
        <v>258.687</v>
      </c>
      <c r="S605" s="754"/>
      <c r="T605" s="754"/>
      <c r="U605" s="755"/>
      <c r="V605" s="754"/>
      <c r="AA605" s="193"/>
      <c r="AB605" s="193"/>
      <c r="AC605" s="14"/>
      <c r="AD605" s="14"/>
      <c r="AE605" s="14"/>
      <c r="AF605" s="14"/>
      <c r="AG605" s="14"/>
      <c r="AJ605" s="14"/>
      <c r="AK605" s="198"/>
      <c r="AL605" s="199"/>
      <c r="AM605" s="639"/>
      <c r="AN605" s="639"/>
      <c r="AO605" s="198"/>
      <c r="AP605" s="198"/>
      <c r="AQ605" s="639"/>
      <c r="AR605" s="639"/>
      <c r="AS605" s="639"/>
      <c r="AT605" s="639"/>
      <c r="AU605" s="637"/>
      <c r="AV605" s="637"/>
      <c r="AW605" s="637"/>
    </row>
    <row r="606" spans="1:49" ht="15.75">
      <c r="A606" s="229">
        <v>5</v>
      </c>
      <c r="B606" s="732" t="s">
        <v>150</v>
      </c>
      <c r="C606" s="764">
        <v>1029160</v>
      </c>
      <c r="D606" s="739">
        <v>114.14699999999999</v>
      </c>
      <c r="E606" s="716">
        <f t="shared" si="47"/>
        <v>87.44</v>
      </c>
      <c r="F606" s="808">
        <f t="shared" si="46"/>
        <v>0.7660297686316767</v>
      </c>
      <c r="G606" s="266"/>
      <c r="H606" s="52"/>
      <c r="I606" s="638">
        <v>804540</v>
      </c>
      <c r="J606" s="638">
        <v>224620</v>
      </c>
      <c r="K606" s="595">
        <f t="shared" si="48"/>
        <v>1029160</v>
      </c>
      <c r="L606" s="200"/>
      <c r="M606" s="750">
        <f t="shared" si="49"/>
        <v>804540</v>
      </c>
      <c r="N606" s="534">
        <f t="shared" si="50"/>
        <v>80.454</v>
      </c>
      <c r="O606" s="535">
        <f t="shared" si="51"/>
        <v>224620</v>
      </c>
      <c r="P606" s="534">
        <f t="shared" si="52"/>
        <v>33.693</v>
      </c>
      <c r="Q606" s="533">
        <f t="shared" si="53"/>
        <v>114.14699999999999</v>
      </c>
      <c r="S606" s="754"/>
      <c r="T606" s="754"/>
      <c r="U606" s="755"/>
      <c r="V606" s="754"/>
      <c r="AA606" s="193"/>
      <c r="AB606" s="193"/>
      <c r="AC606" s="14"/>
      <c r="AD606" s="14"/>
      <c r="AE606" s="14"/>
      <c r="AF606" s="14"/>
      <c r="AG606" s="14"/>
      <c r="AJ606" s="14"/>
      <c r="AK606" s="198"/>
      <c r="AL606" s="199"/>
      <c r="AM606" s="639"/>
      <c r="AN606" s="639"/>
      <c r="AO606" s="198"/>
      <c r="AP606" s="198"/>
      <c r="AQ606" s="639"/>
      <c r="AR606" s="639"/>
      <c r="AS606" s="639"/>
      <c r="AT606" s="639"/>
      <c r="AU606" s="637"/>
      <c r="AV606" s="637"/>
      <c r="AW606" s="637"/>
    </row>
    <row r="607" spans="1:49" ht="15.75">
      <c r="A607" s="229">
        <v>6</v>
      </c>
      <c r="B607" s="732" t="s">
        <v>191</v>
      </c>
      <c r="C607" s="764">
        <v>1707860</v>
      </c>
      <c r="D607" s="739">
        <v>194.216</v>
      </c>
      <c r="E607" s="716">
        <f t="shared" si="47"/>
        <v>153.23000000000002</v>
      </c>
      <c r="F607" s="808">
        <f t="shared" si="46"/>
        <v>0.7889669234254645</v>
      </c>
      <c r="G607" s="266"/>
      <c r="H607" s="52"/>
      <c r="I607" s="638">
        <v>1239260</v>
      </c>
      <c r="J607" s="638">
        <v>468600</v>
      </c>
      <c r="K607" s="595">
        <f t="shared" si="48"/>
        <v>1707860</v>
      </c>
      <c r="L607" s="200"/>
      <c r="M607" s="750">
        <f t="shared" si="49"/>
        <v>1239260</v>
      </c>
      <c r="N607" s="534">
        <f t="shared" si="50"/>
        <v>123.926</v>
      </c>
      <c r="O607" s="535">
        <f t="shared" si="51"/>
        <v>468600</v>
      </c>
      <c r="P607" s="534">
        <f t="shared" si="52"/>
        <v>70.29</v>
      </c>
      <c r="Q607" s="533">
        <f t="shared" si="53"/>
        <v>194.216</v>
      </c>
      <c r="S607" s="754"/>
      <c r="T607" s="754"/>
      <c r="U607" s="755"/>
      <c r="V607" s="754"/>
      <c r="AA607" s="193"/>
      <c r="AB607" s="193"/>
      <c r="AC607" s="14"/>
      <c r="AD607" s="14"/>
      <c r="AE607" s="14"/>
      <c r="AF607" s="14"/>
      <c r="AG607" s="14"/>
      <c r="AJ607" s="14"/>
      <c r="AK607" s="198"/>
      <c r="AL607" s="199"/>
      <c r="AM607" s="639"/>
      <c r="AN607" s="639"/>
      <c r="AO607" s="198"/>
      <c r="AP607" s="198"/>
      <c r="AQ607" s="639"/>
      <c r="AR607" s="639"/>
      <c r="AS607" s="639"/>
      <c r="AT607" s="639"/>
      <c r="AU607" s="637"/>
      <c r="AV607" s="637"/>
      <c r="AW607" s="637"/>
    </row>
    <row r="608" spans="1:49" ht="15.75">
      <c r="A608" s="229">
        <v>7</v>
      </c>
      <c r="B608" s="732" t="s">
        <v>151</v>
      </c>
      <c r="C608" s="764">
        <v>779240</v>
      </c>
      <c r="D608" s="739">
        <v>92.114</v>
      </c>
      <c r="E608" s="716">
        <f t="shared" si="47"/>
        <v>95.9</v>
      </c>
      <c r="F608" s="808">
        <f t="shared" si="46"/>
        <v>1.0411012441105587</v>
      </c>
      <c r="G608" s="266"/>
      <c r="H608" s="52"/>
      <c r="I608" s="638">
        <v>495440</v>
      </c>
      <c r="J608" s="638">
        <v>283800</v>
      </c>
      <c r="K608" s="595">
        <f t="shared" si="48"/>
        <v>779240</v>
      </c>
      <c r="L608" s="200"/>
      <c r="M608" s="750">
        <f t="shared" si="49"/>
        <v>495440</v>
      </c>
      <c r="N608" s="534">
        <f t="shared" si="50"/>
        <v>49.544</v>
      </c>
      <c r="O608" s="535">
        <f t="shared" si="51"/>
        <v>283800</v>
      </c>
      <c r="P608" s="534">
        <f t="shared" si="52"/>
        <v>42.57</v>
      </c>
      <c r="Q608" s="533">
        <f t="shared" si="53"/>
        <v>92.114</v>
      </c>
      <c r="S608" s="754"/>
      <c r="T608" s="754"/>
      <c r="U608" s="755"/>
      <c r="V608" s="754"/>
      <c r="AA608" s="193"/>
      <c r="AB608" s="193"/>
      <c r="AC608" s="14"/>
      <c r="AD608" s="14"/>
      <c r="AE608" s="14"/>
      <c r="AF608" s="14"/>
      <c r="AG608" s="14"/>
      <c r="AJ608" s="14"/>
      <c r="AK608" s="198"/>
      <c r="AL608" s="199"/>
      <c r="AM608" s="639"/>
      <c r="AN608" s="639"/>
      <c r="AO608" s="198"/>
      <c r="AP608" s="198"/>
      <c r="AQ608" s="639"/>
      <c r="AR608" s="639"/>
      <c r="AS608" s="639"/>
      <c r="AT608" s="639"/>
      <c r="AU608" s="637"/>
      <c r="AV608" s="637"/>
      <c r="AW608" s="637"/>
    </row>
    <row r="609" spans="1:49" ht="15.75">
      <c r="A609" s="229">
        <v>8</v>
      </c>
      <c r="B609" s="732" t="s">
        <v>152</v>
      </c>
      <c r="C609" s="764">
        <v>2860000</v>
      </c>
      <c r="D609" s="739">
        <v>334.4</v>
      </c>
      <c r="E609" s="716">
        <f t="shared" si="47"/>
        <v>298.1</v>
      </c>
      <c r="F609" s="808">
        <f t="shared" si="46"/>
        <v>0.8914473684210528</v>
      </c>
      <c r="G609" s="266"/>
      <c r="H609" s="52"/>
      <c r="I609" s="638">
        <v>1892000</v>
      </c>
      <c r="J609" s="638">
        <v>968000</v>
      </c>
      <c r="K609" s="595">
        <f t="shared" si="48"/>
        <v>2860000</v>
      </c>
      <c r="L609" s="200"/>
      <c r="M609" s="750">
        <f t="shared" si="49"/>
        <v>1892000</v>
      </c>
      <c r="N609" s="534">
        <f t="shared" si="50"/>
        <v>189.2</v>
      </c>
      <c r="O609" s="535">
        <f t="shared" si="51"/>
        <v>968000</v>
      </c>
      <c r="P609" s="534">
        <f t="shared" si="52"/>
        <v>145.2</v>
      </c>
      <c r="Q609" s="533">
        <f t="shared" si="53"/>
        <v>334.4</v>
      </c>
      <c r="S609" s="754"/>
      <c r="T609" s="754"/>
      <c r="U609" s="755"/>
      <c r="V609" s="754"/>
      <c r="AA609" s="193"/>
      <c r="AB609" s="193"/>
      <c r="AC609" s="14"/>
      <c r="AD609" s="14"/>
      <c r="AE609" s="14"/>
      <c r="AF609" s="14"/>
      <c r="AG609" s="14"/>
      <c r="AJ609" s="14"/>
      <c r="AK609" s="198"/>
      <c r="AL609" s="199"/>
      <c r="AM609" s="639"/>
      <c r="AN609" s="639"/>
      <c r="AO609" s="198"/>
      <c r="AP609" s="198"/>
      <c r="AQ609" s="639"/>
      <c r="AR609" s="639"/>
      <c r="AS609" s="639"/>
      <c r="AT609" s="639"/>
      <c r="AU609" s="637"/>
      <c r="AV609" s="637"/>
      <c r="AW609" s="637"/>
    </row>
    <row r="610" spans="1:49" ht="15.75">
      <c r="A610" s="229">
        <v>9</v>
      </c>
      <c r="B610" s="732" t="s">
        <v>153</v>
      </c>
      <c r="C610" s="764">
        <v>1604680</v>
      </c>
      <c r="D610" s="739">
        <v>198.517</v>
      </c>
      <c r="E610" s="716">
        <f t="shared" si="47"/>
        <v>125.69</v>
      </c>
      <c r="F610" s="808">
        <f t="shared" si="46"/>
        <v>0.633144768458117</v>
      </c>
      <c r="G610" s="266"/>
      <c r="H610" s="52"/>
      <c r="I610" s="638">
        <v>843700</v>
      </c>
      <c r="J610" s="638">
        <v>760980</v>
      </c>
      <c r="K610" s="595">
        <f t="shared" si="48"/>
        <v>1604680</v>
      </c>
      <c r="L610" s="200"/>
      <c r="M610" s="750">
        <f t="shared" si="49"/>
        <v>843700</v>
      </c>
      <c r="N610" s="534">
        <f t="shared" si="50"/>
        <v>84.37</v>
      </c>
      <c r="O610" s="535">
        <f t="shared" si="51"/>
        <v>760980</v>
      </c>
      <c r="P610" s="534">
        <f t="shared" si="52"/>
        <v>114.147</v>
      </c>
      <c r="Q610" s="533">
        <f t="shared" si="53"/>
        <v>198.517</v>
      </c>
      <c r="S610" s="754"/>
      <c r="T610" s="754"/>
      <c r="U610" s="755"/>
      <c r="V610" s="754"/>
      <c r="AA610" s="193"/>
      <c r="AB610" s="193"/>
      <c r="AC610" s="14"/>
      <c r="AD610" s="14"/>
      <c r="AE610" s="14"/>
      <c r="AF610" s="14"/>
      <c r="AG610" s="14"/>
      <c r="AJ610" s="14"/>
      <c r="AK610" s="198"/>
      <c r="AL610" s="199"/>
      <c r="AM610" s="639"/>
      <c r="AN610" s="639"/>
      <c r="AO610" s="198"/>
      <c r="AP610" s="198"/>
      <c r="AQ610" s="639"/>
      <c r="AR610" s="639"/>
      <c r="AS610" s="639"/>
      <c r="AT610" s="639"/>
      <c r="AU610" s="637"/>
      <c r="AV610" s="637"/>
      <c r="AW610" s="637"/>
    </row>
    <row r="611" spans="1:49" ht="15.75">
      <c r="A611" s="229">
        <v>10</v>
      </c>
      <c r="B611" s="732" t="s">
        <v>154</v>
      </c>
      <c r="C611" s="764">
        <v>2091980</v>
      </c>
      <c r="D611" s="739">
        <v>246.565</v>
      </c>
      <c r="E611" s="716">
        <f t="shared" si="47"/>
        <v>243.99</v>
      </c>
      <c r="F611" s="808">
        <f t="shared" si="46"/>
        <v>0.9895565063979073</v>
      </c>
      <c r="G611" s="266"/>
      <c r="H611" s="52"/>
      <c r="I611" s="638">
        <v>1344640</v>
      </c>
      <c r="J611" s="638">
        <v>747340</v>
      </c>
      <c r="K611" s="595">
        <f t="shared" si="48"/>
        <v>2091980</v>
      </c>
      <c r="L611" s="200"/>
      <c r="M611" s="750">
        <f t="shared" si="49"/>
        <v>1344640</v>
      </c>
      <c r="N611" s="534">
        <f t="shared" si="50"/>
        <v>134.464</v>
      </c>
      <c r="O611" s="535">
        <f t="shared" si="51"/>
        <v>747340</v>
      </c>
      <c r="P611" s="534">
        <f t="shared" si="52"/>
        <v>112.101</v>
      </c>
      <c r="Q611" s="533">
        <f t="shared" si="53"/>
        <v>246.565</v>
      </c>
      <c r="S611" s="754"/>
      <c r="T611" s="754"/>
      <c r="U611" s="755"/>
      <c r="V611" s="754"/>
      <c r="AA611" s="193"/>
      <c r="AB611" s="193"/>
      <c r="AC611" s="14"/>
      <c r="AD611" s="14"/>
      <c r="AE611" s="14"/>
      <c r="AF611" s="14"/>
      <c r="AG611" s="14"/>
      <c r="AJ611" s="14"/>
      <c r="AK611" s="198"/>
      <c r="AL611" s="199"/>
      <c r="AM611" s="639"/>
      <c r="AN611" s="639"/>
      <c r="AO611" s="198"/>
      <c r="AP611" s="198"/>
      <c r="AQ611" s="639"/>
      <c r="AR611" s="639"/>
      <c r="AS611" s="639"/>
      <c r="AT611" s="639"/>
      <c r="AU611" s="637"/>
      <c r="AV611" s="637"/>
      <c r="AW611" s="637"/>
    </row>
    <row r="612" spans="1:49" ht="15.75">
      <c r="A612" s="229">
        <v>11</v>
      </c>
      <c r="B612" s="732" t="s">
        <v>155</v>
      </c>
      <c r="C612" s="764">
        <v>862180</v>
      </c>
      <c r="D612" s="739">
        <v>102.432</v>
      </c>
      <c r="E612" s="716">
        <f t="shared" si="47"/>
        <v>100.97</v>
      </c>
      <c r="F612" s="808">
        <f t="shared" si="46"/>
        <v>0.9857271165260856</v>
      </c>
      <c r="G612" s="266"/>
      <c r="H612" s="52"/>
      <c r="I612" s="638">
        <v>537900</v>
      </c>
      <c r="J612" s="638">
        <v>324280</v>
      </c>
      <c r="K612" s="595">
        <f t="shared" si="48"/>
        <v>862180</v>
      </c>
      <c r="L612" s="200"/>
      <c r="M612" s="750">
        <f t="shared" si="49"/>
        <v>537900</v>
      </c>
      <c r="N612" s="534">
        <f t="shared" si="50"/>
        <v>53.79</v>
      </c>
      <c r="O612" s="535">
        <f t="shared" si="51"/>
        <v>324280</v>
      </c>
      <c r="P612" s="534">
        <f t="shared" si="52"/>
        <v>48.642</v>
      </c>
      <c r="Q612" s="533">
        <f t="shared" si="53"/>
        <v>102.432</v>
      </c>
      <c r="S612" s="754"/>
      <c r="T612" s="754"/>
      <c r="U612" s="755"/>
      <c r="V612" s="754"/>
      <c r="AA612" s="193"/>
      <c r="AB612" s="193"/>
      <c r="AC612" s="14"/>
      <c r="AD612" s="14"/>
      <c r="AE612" s="14"/>
      <c r="AF612" s="14"/>
      <c r="AG612" s="14"/>
      <c r="AJ612" s="14"/>
      <c r="AK612" s="198"/>
      <c r="AL612" s="199"/>
      <c r="AM612" s="639"/>
      <c r="AN612" s="639"/>
      <c r="AO612" s="198"/>
      <c r="AP612" s="198"/>
      <c r="AQ612" s="639"/>
      <c r="AR612" s="639"/>
      <c r="AS612" s="639"/>
      <c r="AT612" s="639"/>
      <c r="AU612" s="637"/>
      <c r="AV612" s="637"/>
      <c r="AW612" s="637"/>
    </row>
    <row r="613" spans="1:49" ht="15.75">
      <c r="A613" s="229">
        <v>12</v>
      </c>
      <c r="B613" s="732" t="s">
        <v>192</v>
      </c>
      <c r="C613" s="764">
        <v>667260</v>
      </c>
      <c r="D613" s="739">
        <v>78.661</v>
      </c>
      <c r="E613" s="716">
        <f t="shared" si="47"/>
        <v>65.48</v>
      </c>
      <c r="F613" s="808">
        <f t="shared" si="46"/>
        <v>0.832432844738816</v>
      </c>
      <c r="G613" s="266"/>
      <c r="H613" s="52"/>
      <c r="I613" s="638">
        <v>428560</v>
      </c>
      <c r="J613" s="638">
        <v>238700</v>
      </c>
      <c r="K613" s="595">
        <f t="shared" si="48"/>
        <v>667260</v>
      </c>
      <c r="L613" s="200"/>
      <c r="M613" s="750">
        <f t="shared" si="49"/>
        <v>428560</v>
      </c>
      <c r="N613" s="534">
        <f t="shared" si="50"/>
        <v>42.856</v>
      </c>
      <c r="O613" s="535">
        <f t="shared" si="51"/>
        <v>238700</v>
      </c>
      <c r="P613" s="534">
        <f t="shared" si="52"/>
        <v>35.805</v>
      </c>
      <c r="Q613" s="533">
        <f t="shared" si="53"/>
        <v>78.661</v>
      </c>
      <c r="S613" s="754"/>
      <c r="T613" s="754"/>
      <c r="U613" s="755"/>
      <c r="V613" s="754"/>
      <c r="AA613" s="193"/>
      <c r="AB613" s="193"/>
      <c r="AC613" s="14"/>
      <c r="AD613" s="14"/>
      <c r="AE613" s="14"/>
      <c r="AF613" s="14"/>
      <c r="AG613" s="14"/>
      <c r="AJ613" s="14"/>
      <c r="AK613" s="198"/>
      <c r="AL613" s="199"/>
      <c r="AM613" s="639"/>
      <c r="AN613" s="639"/>
      <c r="AO613" s="198"/>
      <c r="AP613" s="198"/>
      <c r="AQ613" s="639"/>
      <c r="AR613" s="639"/>
      <c r="AS613" s="639"/>
      <c r="AT613" s="639"/>
      <c r="AU613" s="637"/>
      <c r="AV613" s="637"/>
      <c r="AW613" s="637"/>
    </row>
    <row r="614" spans="1:49" ht="15.75">
      <c r="A614" s="229">
        <v>13</v>
      </c>
      <c r="B614" s="732" t="s">
        <v>156</v>
      </c>
      <c r="C614" s="764">
        <v>1560900</v>
      </c>
      <c r="D614" s="739">
        <v>182.70999999999998</v>
      </c>
      <c r="E614" s="716">
        <f t="shared" si="47"/>
        <v>172.53</v>
      </c>
      <c r="F614" s="808">
        <f t="shared" si="46"/>
        <v>0.9442832904602924</v>
      </c>
      <c r="G614" s="266"/>
      <c r="H614" s="52"/>
      <c r="I614" s="638">
        <v>1028500</v>
      </c>
      <c r="J614" s="638">
        <v>532400</v>
      </c>
      <c r="K614" s="595">
        <f t="shared" si="48"/>
        <v>1560900</v>
      </c>
      <c r="L614" s="200"/>
      <c r="M614" s="750">
        <f t="shared" si="49"/>
        <v>1028500</v>
      </c>
      <c r="N614" s="534">
        <f t="shared" si="50"/>
        <v>102.85</v>
      </c>
      <c r="O614" s="535">
        <f t="shared" si="51"/>
        <v>532400</v>
      </c>
      <c r="P614" s="534">
        <f t="shared" si="52"/>
        <v>79.86</v>
      </c>
      <c r="Q614" s="533">
        <f t="shared" si="53"/>
        <v>182.70999999999998</v>
      </c>
      <c r="S614" s="754"/>
      <c r="T614" s="754"/>
      <c r="U614" s="755"/>
      <c r="V614" s="754"/>
      <c r="AA614" s="193"/>
      <c r="AB614" s="193"/>
      <c r="AC614" s="14"/>
      <c r="AD614" s="14"/>
      <c r="AE614" s="14"/>
      <c r="AF614" s="14"/>
      <c r="AG614" s="14"/>
      <c r="AJ614" s="14"/>
      <c r="AK614" s="198"/>
      <c r="AL614" s="199"/>
      <c r="AM614" s="639"/>
      <c r="AN614" s="639"/>
      <c r="AO614" s="198"/>
      <c r="AP614" s="198"/>
      <c r="AQ614" s="639"/>
      <c r="AR614" s="639"/>
      <c r="AS614" s="639"/>
      <c r="AT614" s="639"/>
      <c r="AU614" s="637"/>
      <c r="AV614" s="637"/>
      <c r="AW614" s="637"/>
    </row>
    <row r="615" spans="1:49" ht="15.75">
      <c r="A615" s="229">
        <v>14</v>
      </c>
      <c r="B615" s="732" t="s">
        <v>157</v>
      </c>
      <c r="C615" s="764">
        <v>168520</v>
      </c>
      <c r="D615" s="739">
        <v>19.36</v>
      </c>
      <c r="E615" s="716">
        <f t="shared" si="47"/>
        <v>18.59</v>
      </c>
      <c r="F615" s="808">
        <f t="shared" si="46"/>
        <v>0.9602272727272727</v>
      </c>
      <c r="G615" s="266"/>
      <c r="H615" s="52"/>
      <c r="I615" s="638">
        <v>118360</v>
      </c>
      <c r="J615" s="638">
        <v>50160</v>
      </c>
      <c r="K615" s="595">
        <f t="shared" si="48"/>
        <v>168520</v>
      </c>
      <c r="L615" s="200"/>
      <c r="M615" s="750">
        <f t="shared" si="49"/>
        <v>118360</v>
      </c>
      <c r="N615" s="534">
        <f t="shared" si="50"/>
        <v>11.836</v>
      </c>
      <c r="O615" s="535">
        <f t="shared" si="51"/>
        <v>50160</v>
      </c>
      <c r="P615" s="534">
        <f t="shared" si="52"/>
        <v>7.524</v>
      </c>
      <c r="Q615" s="533">
        <f t="shared" si="53"/>
        <v>19.36</v>
      </c>
      <c r="S615" s="754"/>
      <c r="T615" s="754"/>
      <c r="U615" s="755"/>
      <c r="V615" s="754"/>
      <c r="AA615" s="193"/>
      <c r="AB615" s="193"/>
      <c r="AC615" s="14"/>
      <c r="AD615" s="14"/>
      <c r="AE615" s="14"/>
      <c r="AF615" s="14"/>
      <c r="AG615" s="14"/>
      <c r="AJ615" s="14"/>
      <c r="AK615" s="198"/>
      <c r="AL615" s="199"/>
      <c r="AM615" s="639"/>
      <c r="AN615" s="639"/>
      <c r="AO615" s="198"/>
      <c r="AP615" s="198"/>
      <c r="AQ615" s="639"/>
      <c r="AR615" s="639"/>
      <c r="AS615" s="639"/>
      <c r="AT615" s="639"/>
      <c r="AU615" s="637"/>
      <c r="AV615" s="637"/>
      <c r="AW615" s="637"/>
    </row>
    <row r="616" spans="1:49" ht="15.75">
      <c r="A616" s="229">
        <v>15</v>
      </c>
      <c r="B616" s="732" t="s">
        <v>158</v>
      </c>
      <c r="C616" s="764">
        <v>1388200</v>
      </c>
      <c r="D616" s="739">
        <v>165.209</v>
      </c>
      <c r="E616" s="716">
        <f t="shared" si="47"/>
        <v>147.34</v>
      </c>
      <c r="F616" s="808">
        <f t="shared" si="46"/>
        <v>0.8918400329279882</v>
      </c>
      <c r="G616" s="266"/>
      <c r="H616" s="52"/>
      <c r="I616" s="638">
        <v>860420</v>
      </c>
      <c r="J616" s="638">
        <v>527780</v>
      </c>
      <c r="K616" s="595">
        <f t="shared" si="48"/>
        <v>1388200</v>
      </c>
      <c r="L616" s="200"/>
      <c r="M616" s="750">
        <f t="shared" si="49"/>
        <v>860420</v>
      </c>
      <c r="N616" s="534">
        <f t="shared" si="50"/>
        <v>86.042</v>
      </c>
      <c r="O616" s="535">
        <f t="shared" si="51"/>
        <v>527780</v>
      </c>
      <c r="P616" s="534">
        <f t="shared" si="52"/>
        <v>79.167</v>
      </c>
      <c r="Q616" s="533">
        <f t="shared" si="53"/>
        <v>165.209</v>
      </c>
      <c r="S616" s="754"/>
      <c r="T616" s="754"/>
      <c r="U616" s="755"/>
      <c r="V616" s="754"/>
      <c r="AA616" s="193"/>
      <c r="AB616" s="193"/>
      <c r="AC616" s="14"/>
      <c r="AD616" s="14"/>
      <c r="AE616" s="14"/>
      <c r="AF616" s="14"/>
      <c r="AG616" s="14"/>
      <c r="AJ616" s="14"/>
      <c r="AK616" s="198"/>
      <c r="AL616" s="199"/>
      <c r="AM616" s="639"/>
      <c r="AN616" s="639"/>
      <c r="AO616" s="198"/>
      <c r="AP616" s="198"/>
      <c r="AQ616" s="639"/>
      <c r="AR616" s="639"/>
      <c r="AS616" s="639"/>
      <c r="AT616" s="639"/>
      <c r="AU616" s="637"/>
      <c r="AV616" s="637"/>
      <c r="AW616" s="637"/>
    </row>
    <row r="617" spans="1:49" ht="15.75">
      <c r="A617" s="229">
        <v>16</v>
      </c>
      <c r="B617" s="732" t="s">
        <v>193</v>
      </c>
      <c r="C617" s="764">
        <v>2418900</v>
      </c>
      <c r="D617" s="739">
        <v>287.265</v>
      </c>
      <c r="E617" s="716">
        <f t="shared" si="47"/>
        <v>241.29000000000002</v>
      </c>
      <c r="F617" s="808">
        <f t="shared" si="46"/>
        <v>0.8399561380606758</v>
      </c>
      <c r="G617" s="266"/>
      <c r="H617" s="52"/>
      <c r="I617" s="638">
        <v>1511400</v>
      </c>
      <c r="J617" s="638">
        <v>907500</v>
      </c>
      <c r="K617" s="595">
        <f t="shared" si="48"/>
        <v>2418900</v>
      </c>
      <c r="L617" s="200"/>
      <c r="M617" s="750">
        <f t="shared" si="49"/>
        <v>1511400</v>
      </c>
      <c r="N617" s="534">
        <f t="shared" si="50"/>
        <v>151.14</v>
      </c>
      <c r="O617" s="535">
        <f t="shared" si="51"/>
        <v>907500</v>
      </c>
      <c r="P617" s="534">
        <f t="shared" si="52"/>
        <v>136.125</v>
      </c>
      <c r="Q617" s="533">
        <f t="shared" si="53"/>
        <v>287.265</v>
      </c>
      <c r="S617" s="754"/>
      <c r="T617" s="754"/>
      <c r="U617" s="755"/>
      <c r="V617" s="754"/>
      <c r="AA617" s="193"/>
      <c r="AB617" s="193"/>
      <c r="AC617" s="14"/>
      <c r="AD617" s="14"/>
      <c r="AE617" s="14"/>
      <c r="AF617" s="14"/>
      <c r="AG617" s="14"/>
      <c r="AJ617" s="14"/>
      <c r="AK617" s="198"/>
      <c r="AL617" s="199"/>
      <c r="AM617" s="639"/>
      <c r="AN617" s="639"/>
      <c r="AO617" s="198"/>
      <c r="AP617" s="198"/>
      <c r="AQ617" s="639"/>
      <c r="AR617" s="639"/>
      <c r="AS617" s="639"/>
      <c r="AT617" s="639"/>
      <c r="AU617" s="637"/>
      <c r="AV617" s="637"/>
      <c r="AW617" s="637"/>
    </row>
    <row r="618" spans="1:49" ht="15.75">
      <c r="A618" s="229">
        <v>17</v>
      </c>
      <c r="B618" s="732" t="s">
        <v>159</v>
      </c>
      <c r="C618" s="764">
        <v>558580</v>
      </c>
      <c r="D618" s="739">
        <v>64.78999999999999</v>
      </c>
      <c r="E618" s="716">
        <f t="shared" si="47"/>
        <v>58.59</v>
      </c>
      <c r="F618" s="808">
        <f t="shared" si="46"/>
        <v>0.904306220095694</v>
      </c>
      <c r="G618" s="266"/>
      <c r="H618" s="52"/>
      <c r="I618" s="638">
        <v>379940</v>
      </c>
      <c r="J618" s="638">
        <v>178640</v>
      </c>
      <c r="K618" s="595">
        <f t="shared" si="48"/>
        <v>558580</v>
      </c>
      <c r="L618" s="200"/>
      <c r="M618" s="750">
        <f t="shared" si="49"/>
        <v>379940</v>
      </c>
      <c r="N618" s="534">
        <f t="shared" si="50"/>
        <v>37.994</v>
      </c>
      <c r="O618" s="535">
        <f t="shared" si="51"/>
        <v>178640</v>
      </c>
      <c r="P618" s="534">
        <f t="shared" si="52"/>
        <v>26.796</v>
      </c>
      <c r="Q618" s="533">
        <f t="shared" si="53"/>
        <v>64.78999999999999</v>
      </c>
      <c r="S618" s="754"/>
      <c r="T618" s="754"/>
      <c r="U618" s="755"/>
      <c r="V618" s="754"/>
      <c r="AA618" s="193"/>
      <c r="AB618" s="193"/>
      <c r="AC618" s="14"/>
      <c r="AD618" s="14"/>
      <c r="AE618" s="14"/>
      <c r="AF618" s="14"/>
      <c r="AG618" s="14"/>
      <c r="AJ618" s="14"/>
      <c r="AK618" s="198"/>
      <c r="AL618" s="199"/>
      <c r="AM618" s="639"/>
      <c r="AN618" s="639"/>
      <c r="AO618" s="198"/>
      <c r="AP618" s="198"/>
      <c r="AQ618" s="639"/>
      <c r="AR618" s="639"/>
      <c r="AS618" s="639"/>
      <c r="AT618" s="639"/>
      <c r="AU618" s="637"/>
      <c r="AV618" s="637"/>
      <c r="AW618" s="637"/>
    </row>
    <row r="619" spans="1:49" ht="15.75">
      <c r="A619" s="229">
        <v>18</v>
      </c>
      <c r="B619" s="732" t="s">
        <v>160</v>
      </c>
      <c r="C619" s="764">
        <v>4556640</v>
      </c>
      <c r="D619" s="739">
        <v>539.121</v>
      </c>
      <c r="E619" s="716">
        <f t="shared" si="47"/>
        <v>483.21000000000004</v>
      </c>
      <c r="F619" s="808">
        <f t="shared" si="46"/>
        <v>0.8962922980184412</v>
      </c>
      <c r="G619" s="266"/>
      <c r="H619" s="52"/>
      <c r="I619" s="638">
        <v>2887500</v>
      </c>
      <c r="J619" s="638">
        <v>1669140</v>
      </c>
      <c r="K619" s="595">
        <f t="shared" si="48"/>
        <v>4556640</v>
      </c>
      <c r="L619" s="200"/>
      <c r="M619" s="750">
        <f t="shared" si="49"/>
        <v>2887500</v>
      </c>
      <c r="N619" s="534">
        <f t="shared" si="50"/>
        <v>288.75</v>
      </c>
      <c r="O619" s="535">
        <f t="shared" si="51"/>
        <v>1669140</v>
      </c>
      <c r="P619" s="534">
        <f t="shared" si="52"/>
        <v>250.371</v>
      </c>
      <c r="Q619" s="533">
        <f t="shared" si="53"/>
        <v>539.121</v>
      </c>
      <c r="S619" s="754"/>
      <c r="T619" s="754"/>
      <c r="U619" s="755"/>
      <c r="V619" s="754"/>
      <c r="AA619" s="193"/>
      <c r="AB619" s="193"/>
      <c r="AC619" s="14"/>
      <c r="AD619" s="14"/>
      <c r="AE619" s="14"/>
      <c r="AF619" s="14"/>
      <c r="AG619" s="14"/>
      <c r="AJ619" s="14"/>
      <c r="AK619" s="198"/>
      <c r="AL619" s="199"/>
      <c r="AM619" s="639"/>
      <c r="AN619" s="639"/>
      <c r="AO619" s="198"/>
      <c r="AP619" s="198"/>
      <c r="AQ619" s="639"/>
      <c r="AR619" s="639"/>
      <c r="AS619" s="639"/>
      <c r="AT619" s="639"/>
      <c r="AU619" s="637"/>
      <c r="AV619" s="637"/>
      <c r="AW619" s="637"/>
    </row>
    <row r="620" spans="1:49" ht="15.75">
      <c r="A620" s="245">
        <v>19</v>
      </c>
      <c r="B620" s="732" t="s">
        <v>161</v>
      </c>
      <c r="C620" s="764">
        <v>1349260</v>
      </c>
      <c r="D620" s="739">
        <v>160.60000000000002</v>
      </c>
      <c r="E620" s="716">
        <f t="shared" si="47"/>
        <v>144.29</v>
      </c>
      <c r="F620" s="808">
        <f t="shared" si="46"/>
        <v>0.8984433374844332</v>
      </c>
      <c r="G620" s="266"/>
      <c r="H620" s="52"/>
      <c r="I620" s="638">
        <v>835780</v>
      </c>
      <c r="J620" s="638">
        <v>513480</v>
      </c>
      <c r="K620" s="595">
        <f t="shared" si="48"/>
        <v>1349260</v>
      </c>
      <c r="L620" s="200"/>
      <c r="M620" s="750">
        <f t="shared" si="49"/>
        <v>835780</v>
      </c>
      <c r="N620" s="534">
        <f t="shared" si="50"/>
        <v>83.578</v>
      </c>
      <c r="O620" s="535">
        <f t="shared" si="51"/>
        <v>513480</v>
      </c>
      <c r="P620" s="534">
        <f t="shared" si="52"/>
        <v>77.022</v>
      </c>
      <c r="Q620" s="533">
        <f t="shared" si="53"/>
        <v>160.60000000000002</v>
      </c>
      <c r="S620" s="754"/>
      <c r="T620" s="754"/>
      <c r="U620" s="755"/>
      <c r="V620" s="754"/>
      <c r="AA620" s="193"/>
      <c r="AB620" s="193"/>
      <c r="AC620" s="14"/>
      <c r="AD620" s="14"/>
      <c r="AE620" s="14"/>
      <c r="AF620" s="14"/>
      <c r="AG620" s="14"/>
      <c r="AJ620" s="14"/>
      <c r="AK620" s="198"/>
      <c r="AL620" s="199"/>
      <c r="AM620" s="639"/>
      <c r="AN620" s="639"/>
      <c r="AO620" s="198"/>
      <c r="AP620" s="198"/>
      <c r="AQ620" s="639"/>
      <c r="AR620" s="639"/>
      <c r="AS620" s="639"/>
      <c r="AT620" s="639"/>
      <c r="AU620" s="637"/>
      <c r="AV620" s="637"/>
      <c r="AW620" s="637"/>
    </row>
    <row r="621" spans="1:49" ht="15.75">
      <c r="A621" s="245">
        <v>20</v>
      </c>
      <c r="B621" s="732" t="s">
        <v>175</v>
      </c>
      <c r="C621" s="765">
        <v>2200660</v>
      </c>
      <c r="D621" s="744">
        <v>255.717</v>
      </c>
      <c r="E621" s="716">
        <f t="shared" si="47"/>
        <v>154.72</v>
      </c>
      <c r="F621" s="808">
        <f t="shared" si="46"/>
        <v>0.6050438570763773</v>
      </c>
      <c r="G621" s="266"/>
      <c r="H621" s="52"/>
      <c r="I621" s="638">
        <v>1487640</v>
      </c>
      <c r="J621" s="638">
        <v>713020</v>
      </c>
      <c r="K621" s="595">
        <f t="shared" si="48"/>
        <v>2200660</v>
      </c>
      <c r="L621" s="200"/>
      <c r="M621" s="750">
        <f t="shared" si="49"/>
        <v>1487640</v>
      </c>
      <c r="N621" s="534">
        <f t="shared" si="50"/>
        <v>148.764</v>
      </c>
      <c r="O621" s="535">
        <f t="shared" si="51"/>
        <v>713020</v>
      </c>
      <c r="P621" s="534">
        <f t="shared" si="52"/>
        <v>106.953</v>
      </c>
      <c r="Q621" s="533">
        <f t="shared" si="53"/>
        <v>255.717</v>
      </c>
      <c r="S621" s="754"/>
      <c r="T621" s="754"/>
      <c r="U621" s="755"/>
      <c r="V621" s="754"/>
      <c r="AA621" s="193"/>
      <c r="AB621" s="193"/>
      <c r="AC621" s="14"/>
      <c r="AD621" s="14"/>
      <c r="AE621" s="14"/>
      <c r="AF621" s="14"/>
      <c r="AG621" s="14"/>
      <c r="AJ621" s="14"/>
      <c r="AK621" s="198"/>
      <c r="AL621" s="199"/>
      <c r="AM621" s="639"/>
      <c r="AN621" s="639"/>
      <c r="AO621" s="198"/>
      <c r="AP621" s="198"/>
      <c r="AQ621" s="639"/>
      <c r="AR621" s="639"/>
      <c r="AS621" s="639"/>
      <c r="AT621" s="639"/>
      <c r="AU621" s="637"/>
      <c r="AV621" s="637"/>
      <c r="AW621" s="637"/>
    </row>
    <row r="622" spans="1:49" ht="15.75">
      <c r="A622" s="245">
        <v>21</v>
      </c>
      <c r="B622" s="732" t="s">
        <v>224</v>
      </c>
      <c r="C622" s="765">
        <v>3183180</v>
      </c>
      <c r="D622" s="744">
        <v>381.106</v>
      </c>
      <c r="E622" s="716">
        <f t="shared" si="47"/>
        <v>374.6</v>
      </c>
      <c r="F622" s="808">
        <f t="shared" si="46"/>
        <v>0.9829286340283282</v>
      </c>
      <c r="G622" s="266"/>
      <c r="H622" s="52"/>
      <c r="I622" s="638">
        <v>1927420</v>
      </c>
      <c r="J622" s="638">
        <v>1255760</v>
      </c>
      <c r="K622" s="595">
        <f t="shared" si="48"/>
        <v>3183180</v>
      </c>
      <c r="L622" s="200"/>
      <c r="M622" s="750">
        <f t="shared" si="49"/>
        <v>1927420</v>
      </c>
      <c r="N622" s="534">
        <f t="shared" si="50"/>
        <v>192.742</v>
      </c>
      <c r="O622" s="535">
        <f t="shared" si="51"/>
        <v>1255760</v>
      </c>
      <c r="P622" s="534">
        <f t="shared" si="52"/>
        <v>188.364</v>
      </c>
      <c r="Q622" s="533">
        <f t="shared" si="53"/>
        <v>381.106</v>
      </c>
      <c r="S622" s="754"/>
      <c r="T622" s="754"/>
      <c r="U622" s="755"/>
      <c r="V622" s="754"/>
      <c r="AA622" s="193"/>
      <c r="AB622" s="193"/>
      <c r="AC622" s="14"/>
      <c r="AD622" s="14"/>
      <c r="AE622" s="14"/>
      <c r="AF622" s="14"/>
      <c r="AG622" s="14"/>
      <c r="AJ622" s="14"/>
      <c r="AK622" s="198"/>
      <c r="AL622" s="199"/>
      <c r="AM622" s="639"/>
      <c r="AN622" s="639"/>
      <c r="AO622" s="198"/>
      <c r="AP622" s="198"/>
      <c r="AQ622" s="639"/>
      <c r="AR622" s="639"/>
      <c r="AS622" s="639"/>
      <c r="AT622" s="639"/>
      <c r="AU622" s="637"/>
      <c r="AV622" s="637"/>
      <c r="AW622" s="637"/>
    </row>
    <row r="623" spans="1:49" ht="15.75">
      <c r="A623" s="245">
        <v>22</v>
      </c>
      <c r="B623" s="732" t="s">
        <v>225</v>
      </c>
      <c r="C623" s="765">
        <v>973940</v>
      </c>
      <c r="D623" s="744">
        <v>104.511</v>
      </c>
      <c r="E623" s="716">
        <f t="shared" si="47"/>
        <v>99.74000000000001</v>
      </c>
      <c r="F623" s="808">
        <f t="shared" si="46"/>
        <v>0.9543493029441878</v>
      </c>
      <c r="G623" s="266"/>
      <c r="H623" s="52"/>
      <c r="I623" s="638">
        <v>831600</v>
      </c>
      <c r="J623" s="638">
        <v>142340</v>
      </c>
      <c r="K623" s="595">
        <f t="shared" si="48"/>
        <v>973940</v>
      </c>
      <c r="L623" s="200"/>
      <c r="M623" s="750">
        <f t="shared" si="49"/>
        <v>831600</v>
      </c>
      <c r="N623" s="534">
        <f t="shared" si="50"/>
        <v>83.16</v>
      </c>
      <c r="O623" s="535">
        <f t="shared" si="51"/>
        <v>142340</v>
      </c>
      <c r="P623" s="534">
        <f t="shared" si="52"/>
        <v>21.351</v>
      </c>
      <c r="Q623" s="533">
        <f t="shared" si="53"/>
        <v>104.511</v>
      </c>
      <c r="S623" s="754"/>
      <c r="T623" s="754"/>
      <c r="U623" s="755"/>
      <c r="V623" s="754"/>
      <c r="AA623" s="193"/>
      <c r="AB623" s="193"/>
      <c r="AC623" s="14"/>
      <c r="AD623" s="14"/>
      <c r="AE623" s="14"/>
      <c r="AF623" s="14"/>
      <c r="AG623" s="14"/>
      <c r="AJ623" s="14"/>
      <c r="AK623" s="198"/>
      <c r="AL623" s="199"/>
      <c r="AM623" s="639"/>
      <c r="AN623" s="639"/>
      <c r="AO623" s="198"/>
      <c r="AP623" s="198"/>
      <c r="AQ623" s="639"/>
      <c r="AR623" s="639"/>
      <c r="AS623" s="639"/>
      <c r="AT623" s="639"/>
      <c r="AU623" s="637"/>
      <c r="AV623" s="637"/>
      <c r="AW623" s="637"/>
    </row>
    <row r="624" spans="1:49" ht="15.75">
      <c r="A624" s="245">
        <v>23</v>
      </c>
      <c r="B624" s="732" t="s">
        <v>226</v>
      </c>
      <c r="C624" s="765">
        <v>1135640</v>
      </c>
      <c r="D624" s="744">
        <v>136.07</v>
      </c>
      <c r="E624" s="716">
        <f t="shared" si="47"/>
        <v>122.92</v>
      </c>
      <c r="F624" s="808">
        <f t="shared" si="46"/>
        <v>0.9033585654442567</v>
      </c>
      <c r="G624" s="266"/>
      <c r="H624" s="52"/>
      <c r="I624" s="638">
        <v>685520</v>
      </c>
      <c r="J624" s="638">
        <v>450120</v>
      </c>
      <c r="K624" s="595">
        <f t="shared" si="48"/>
        <v>1135640</v>
      </c>
      <c r="L624" s="200"/>
      <c r="M624" s="750">
        <f t="shared" si="49"/>
        <v>685520</v>
      </c>
      <c r="N624" s="534">
        <f t="shared" si="50"/>
        <v>68.552</v>
      </c>
      <c r="O624" s="535">
        <f t="shared" si="51"/>
        <v>450120</v>
      </c>
      <c r="P624" s="534">
        <f t="shared" si="52"/>
        <v>67.518</v>
      </c>
      <c r="Q624" s="533">
        <f t="shared" si="53"/>
        <v>136.07</v>
      </c>
      <c r="S624" s="754"/>
      <c r="T624" s="754"/>
      <c r="U624" s="755"/>
      <c r="V624" s="754"/>
      <c r="AA624" s="193"/>
      <c r="AB624" s="193"/>
      <c r="AC624" s="14"/>
      <c r="AD624" s="14"/>
      <c r="AE624" s="14"/>
      <c r="AF624" s="14"/>
      <c r="AG624" s="14"/>
      <c r="AJ624" s="14"/>
      <c r="AK624" s="198"/>
      <c r="AL624" s="199"/>
      <c r="AM624" s="639"/>
      <c r="AN624" s="639"/>
      <c r="AO624" s="198"/>
      <c r="AP624" s="198"/>
      <c r="AQ624" s="639"/>
      <c r="AR624" s="639"/>
      <c r="AS624" s="639"/>
      <c r="AT624" s="639"/>
      <c r="AU624" s="637"/>
      <c r="AV624" s="637"/>
      <c r="AW624" s="637"/>
    </row>
    <row r="625" spans="1:50" ht="16.5" thickBot="1">
      <c r="A625" s="944" t="s">
        <v>18</v>
      </c>
      <c r="B625" s="945"/>
      <c r="C625" s="766">
        <v>38600320</v>
      </c>
      <c r="D625" s="738">
        <v>4524.993</v>
      </c>
      <c r="E625" s="767">
        <f>SUM(E602:E624)</f>
        <v>3955.370000000001</v>
      </c>
      <c r="F625" s="809">
        <f t="shared" si="46"/>
        <v>0.874116269351135</v>
      </c>
      <c r="G625" s="266"/>
      <c r="H625" s="244"/>
      <c r="I625" s="745">
        <v>25301100</v>
      </c>
      <c r="J625" s="745">
        <v>13299220</v>
      </c>
      <c r="K625" s="595">
        <f>SUM(K602:K624)</f>
        <v>38600320</v>
      </c>
      <c r="L625" s="598"/>
      <c r="M625" s="751">
        <f>SUM(M602:M624)</f>
        <v>25301100</v>
      </c>
      <c r="N625" s="752">
        <f t="shared" si="50"/>
        <v>2530.11</v>
      </c>
      <c r="O625" s="534">
        <f>SUM(O602:O624)</f>
        <v>13299220</v>
      </c>
      <c r="P625" s="534">
        <f t="shared" si="52"/>
        <v>1994.883</v>
      </c>
      <c r="Q625" s="533">
        <f t="shared" si="53"/>
        <v>4524.993</v>
      </c>
      <c r="R625" s="754"/>
      <c r="S625" s="14"/>
      <c r="T625" s="754"/>
      <c r="U625" s="754"/>
      <c r="V625" s="755"/>
      <c r="W625" s="748">
        <f>SUM(T625:U625)</f>
        <v>0</v>
      </c>
      <c r="AB625" s="193"/>
      <c r="AC625" s="193"/>
      <c r="AD625" s="14"/>
      <c r="AE625" s="14"/>
      <c r="AF625" s="14"/>
      <c r="AG625" s="14"/>
      <c r="AH625" s="14"/>
      <c r="AK625" s="14"/>
      <c r="AL625" s="200"/>
      <c r="AM625" s="201"/>
      <c r="AN625" s="640"/>
      <c r="AO625" s="640"/>
      <c r="AP625" s="200"/>
      <c r="AQ625" s="201"/>
      <c r="AR625" s="640"/>
      <c r="AS625" s="640"/>
      <c r="AT625" s="640"/>
      <c r="AU625" s="640"/>
      <c r="AV625" s="14"/>
      <c r="AW625" s="14"/>
      <c r="AX625" s="14"/>
    </row>
    <row r="626" spans="1:48" ht="15.75">
      <c r="A626" s="328"/>
      <c r="B626" s="329"/>
      <c r="C626" s="337"/>
      <c r="D626" s="277"/>
      <c r="E626" s="278"/>
      <c r="F626" s="249"/>
      <c r="G626" s="266"/>
      <c r="H626" s="30"/>
      <c r="AD626" s="14"/>
      <c r="AE626" s="14"/>
      <c r="AF626" s="14"/>
      <c r="AG626" s="14"/>
      <c r="AH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</row>
    <row r="627" spans="1:48" ht="15.75">
      <c r="A627" s="328"/>
      <c r="B627" s="329"/>
      <c r="C627" s="337"/>
      <c r="D627" s="277"/>
      <c r="E627" s="278"/>
      <c r="F627" s="249"/>
      <c r="G627" s="266"/>
      <c r="I627" s="132"/>
      <c r="J627" s="132"/>
      <c r="K627" s="132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</row>
    <row r="628" spans="1:11" s="132" customFormat="1" ht="15.75">
      <c r="A628" s="291" t="s">
        <v>306</v>
      </c>
      <c r="B628" s="329"/>
      <c r="C628" s="364"/>
      <c r="D628" s="365"/>
      <c r="E628" s="366"/>
      <c r="F628" s="131"/>
      <c r="G628" s="260"/>
      <c r="H628" s="151"/>
      <c r="I628" s="1"/>
      <c r="J628" s="1"/>
      <c r="K628" s="1"/>
    </row>
    <row r="629" spans="1:10" ht="16.5" thickBot="1">
      <c r="A629" s="328"/>
      <c r="B629" s="329"/>
      <c r="C629" s="337"/>
      <c r="D629" s="277"/>
      <c r="E629" s="941" t="s">
        <v>115</v>
      </c>
      <c r="F629" s="941"/>
      <c r="G629" s="266"/>
      <c r="I629" s="756"/>
      <c r="J629" s="757"/>
    </row>
    <row r="630" spans="1:24" ht="81.75" customHeight="1">
      <c r="A630" s="348" t="s">
        <v>35</v>
      </c>
      <c r="B630" s="349" t="s">
        <v>15</v>
      </c>
      <c r="C630" s="349" t="str">
        <f aca="true" t="shared" si="54" ref="C630:C653">C601</f>
        <v>No. of Meals served during 01.4.18 to 31.03.19     </v>
      </c>
      <c r="D630" s="349" t="s">
        <v>127</v>
      </c>
      <c r="E630" s="360" t="s">
        <v>128</v>
      </c>
      <c r="F630" s="761" t="s">
        <v>129</v>
      </c>
      <c r="G630" s="266"/>
      <c r="H630" s="202"/>
      <c r="I630" s="195" t="s">
        <v>201</v>
      </c>
      <c r="J630" s="641" t="s">
        <v>204</v>
      </c>
      <c r="K630" s="195" t="s">
        <v>201</v>
      </c>
      <c r="L630" s="192" t="s">
        <v>205</v>
      </c>
      <c r="M630" s="192" t="s">
        <v>166</v>
      </c>
      <c r="N630" s="196"/>
      <c r="O630" s="175"/>
      <c r="P630" s="758"/>
      <c r="Q630" s="758"/>
      <c r="R630" s="758"/>
      <c r="S630" s="598"/>
      <c r="T630" s="598"/>
      <c r="U630" s="598"/>
      <c r="V630" s="14"/>
      <c r="W630" s="14"/>
      <c r="X630" s="14"/>
    </row>
    <row r="631" spans="1:24" ht="15.75">
      <c r="A631" s="536">
        <v>1</v>
      </c>
      <c r="B631" s="732" t="s">
        <v>147</v>
      </c>
      <c r="C631" s="764">
        <f t="shared" si="54"/>
        <v>873400</v>
      </c>
      <c r="D631" s="864">
        <v>38.61154000000001</v>
      </c>
      <c r="E631" s="862">
        <f>D542</f>
        <v>38.7</v>
      </c>
      <c r="F631" s="537">
        <f>E631/D631</f>
        <v>1.0022910249112051</v>
      </c>
      <c r="G631" s="266"/>
      <c r="I631" s="690">
        <v>2930</v>
      </c>
      <c r="J631" s="642">
        <f>(I631*3.91*220)</f>
        <v>2520386.0000000005</v>
      </c>
      <c r="K631" s="695">
        <v>1040</v>
      </c>
      <c r="L631" s="22">
        <f>(K631*5.86*220)</f>
        <v>1340768.0000000002</v>
      </c>
      <c r="M631" s="643">
        <f aca="true" t="shared" si="55" ref="M631:M654">(J631+L631)/100000</f>
        <v>38.61154000000001</v>
      </c>
      <c r="N631" s="14"/>
      <c r="O631" s="14"/>
      <c r="P631" s="237"/>
      <c r="Q631" s="237"/>
      <c r="R631" s="759"/>
      <c r="S631" s="598"/>
      <c r="T631" s="597"/>
      <c r="U631" s="597"/>
      <c r="V631" s="14"/>
      <c r="W631" s="14"/>
      <c r="X631" s="14"/>
    </row>
    <row r="632" spans="1:24" ht="15.75">
      <c r="A632" s="536">
        <v>2</v>
      </c>
      <c r="B632" s="732" t="s">
        <v>148</v>
      </c>
      <c r="C632" s="764">
        <f t="shared" si="54"/>
        <v>1903000</v>
      </c>
      <c r="D632" s="864">
        <v>87.4918</v>
      </c>
      <c r="E632" s="862">
        <f aca="true" t="shared" si="56" ref="E632:E653">D543</f>
        <v>83.33</v>
      </c>
      <c r="F632" s="537">
        <f aca="true" t="shared" si="57" ref="F632:F654">E632/D632</f>
        <v>0.9524321136380781</v>
      </c>
      <c r="G632" s="266"/>
      <c r="I632" s="690">
        <v>5600</v>
      </c>
      <c r="J632" s="642">
        <f aca="true" t="shared" si="58" ref="J632:J654">(I632*3.91*220)</f>
        <v>4817120</v>
      </c>
      <c r="K632" s="695">
        <v>3050</v>
      </c>
      <c r="L632" s="22">
        <f aca="true" t="shared" si="59" ref="L632:L654">(K632*5.86*220)</f>
        <v>3932060</v>
      </c>
      <c r="M632" s="643">
        <f t="shared" si="55"/>
        <v>87.4918</v>
      </c>
      <c r="N632" s="14"/>
      <c r="O632" s="14"/>
      <c r="P632" s="237"/>
      <c r="Q632" s="237"/>
      <c r="R632" s="759"/>
      <c r="S632" s="598"/>
      <c r="T632" s="597"/>
      <c r="U632" s="597"/>
      <c r="V632" s="14"/>
      <c r="W632" s="14"/>
      <c r="X632" s="14"/>
    </row>
    <row r="633" spans="1:24" ht="15.75">
      <c r="A633" s="536">
        <v>3</v>
      </c>
      <c r="B633" s="732" t="s">
        <v>149</v>
      </c>
      <c r="C633" s="764">
        <f t="shared" si="54"/>
        <v>2526040</v>
      </c>
      <c r="D633" s="864">
        <v>111.856954</v>
      </c>
      <c r="E633" s="862">
        <f t="shared" si="56"/>
        <v>109.76000000000002</v>
      </c>
      <c r="F633" s="537">
        <f t="shared" si="57"/>
        <v>0.981253253150448</v>
      </c>
      <c r="G633" s="266"/>
      <c r="I633" s="690">
        <v>8431</v>
      </c>
      <c r="J633" s="642">
        <f t="shared" si="58"/>
        <v>7252346.2</v>
      </c>
      <c r="K633" s="695">
        <v>3051</v>
      </c>
      <c r="L633" s="22">
        <f t="shared" si="59"/>
        <v>3933349.2</v>
      </c>
      <c r="M633" s="643">
        <f t="shared" si="55"/>
        <v>111.856954</v>
      </c>
      <c r="N633" s="14"/>
      <c r="O633" s="14"/>
      <c r="P633" s="237"/>
      <c r="Q633" s="237"/>
      <c r="R633" s="759"/>
      <c r="S633" s="598"/>
      <c r="T633" s="597"/>
      <c r="U633" s="597"/>
      <c r="V633" s="14"/>
      <c r="W633" s="14"/>
      <c r="X633" s="14"/>
    </row>
    <row r="634" spans="1:24" ht="15.75">
      <c r="A634" s="536">
        <v>4</v>
      </c>
      <c r="B634" s="732" t="s">
        <v>190</v>
      </c>
      <c r="C634" s="764">
        <f t="shared" si="54"/>
        <v>2201100</v>
      </c>
      <c r="D634" s="864">
        <v>101.10804</v>
      </c>
      <c r="E634" s="862">
        <f t="shared" si="56"/>
        <v>94.46000000000001</v>
      </c>
      <c r="F634" s="537">
        <f t="shared" si="57"/>
        <v>0.9342481567242329</v>
      </c>
      <c r="G634" s="266"/>
      <c r="I634" s="690">
        <v>6498</v>
      </c>
      <c r="J634" s="642">
        <f t="shared" si="58"/>
        <v>5589579.6</v>
      </c>
      <c r="K634" s="695">
        <v>3507</v>
      </c>
      <c r="L634" s="22">
        <f t="shared" si="59"/>
        <v>4521224.4</v>
      </c>
      <c r="M634" s="643">
        <f t="shared" si="55"/>
        <v>101.10804</v>
      </c>
      <c r="N634" s="14"/>
      <c r="O634" s="14"/>
      <c r="P634" s="237"/>
      <c r="Q634" s="237"/>
      <c r="R634" s="759"/>
      <c r="S634" s="598"/>
      <c r="T634" s="597"/>
      <c r="U634" s="597"/>
      <c r="V634" s="14"/>
      <c r="W634" s="14"/>
      <c r="X634" s="14"/>
    </row>
    <row r="635" spans="1:24" ht="15.75">
      <c r="A635" s="536">
        <v>5</v>
      </c>
      <c r="B635" s="732" t="s">
        <v>150</v>
      </c>
      <c r="C635" s="764">
        <f t="shared" si="54"/>
        <v>1029160</v>
      </c>
      <c r="D635" s="864">
        <v>44.62024600000001</v>
      </c>
      <c r="E635" s="862">
        <f t="shared" si="56"/>
        <v>37.36</v>
      </c>
      <c r="F635" s="537">
        <f t="shared" si="57"/>
        <v>0.8372880777035606</v>
      </c>
      <c r="G635" s="266"/>
      <c r="I635" s="690">
        <v>3657</v>
      </c>
      <c r="J635" s="642">
        <f t="shared" si="58"/>
        <v>3145751.4000000004</v>
      </c>
      <c r="K635" s="695">
        <v>1021</v>
      </c>
      <c r="L635" s="22">
        <f t="shared" si="59"/>
        <v>1316273.2000000002</v>
      </c>
      <c r="M635" s="643">
        <f t="shared" si="55"/>
        <v>44.62024600000001</v>
      </c>
      <c r="N635" s="14"/>
      <c r="O635" s="14"/>
      <c r="P635" s="237"/>
      <c r="Q635" s="237"/>
      <c r="R635" s="759"/>
      <c r="S635" s="598"/>
      <c r="T635" s="597"/>
      <c r="U635" s="597"/>
      <c r="V635" s="14"/>
      <c r="W635" s="14"/>
      <c r="X635" s="14"/>
    </row>
    <row r="636" spans="1:24" ht="15.75">
      <c r="A636" s="536">
        <v>6</v>
      </c>
      <c r="B636" s="732" t="s">
        <v>191</v>
      </c>
      <c r="C636" s="764">
        <f t="shared" si="54"/>
        <v>1707860</v>
      </c>
      <c r="D636" s="864">
        <v>75.91502600000001</v>
      </c>
      <c r="E636" s="862">
        <f t="shared" si="56"/>
        <v>65.22999999999999</v>
      </c>
      <c r="F636" s="537">
        <f t="shared" si="57"/>
        <v>0.8592501832245961</v>
      </c>
      <c r="G636" s="266"/>
      <c r="I636" s="690">
        <v>5633</v>
      </c>
      <c r="J636" s="642">
        <f t="shared" si="58"/>
        <v>4845506.600000001</v>
      </c>
      <c r="K636" s="695">
        <v>2130</v>
      </c>
      <c r="L636" s="22">
        <f t="shared" si="59"/>
        <v>2745996.0000000005</v>
      </c>
      <c r="M636" s="643">
        <f t="shared" si="55"/>
        <v>75.91502600000001</v>
      </c>
      <c r="N636" s="14"/>
      <c r="O636" s="14"/>
      <c r="P636" s="237"/>
      <c r="Q636" s="237"/>
      <c r="R636" s="759"/>
      <c r="S636" s="598"/>
      <c r="T636" s="597"/>
      <c r="U636" s="597"/>
      <c r="V636" s="14"/>
      <c r="W636" s="14"/>
      <c r="X636" s="14"/>
    </row>
    <row r="637" spans="1:24" ht="15.75">
      <c r="A637" s="536">
        <v>7</v>
      </c>
      <c r="B637" s="732" t="s">
        <v>151</v>
      </c>
      <c r="C637" s="764">
        <f t="shared" si="54"/>
        <v>779240</v>
      </c>
      <c r="D637" s="864">
        <v>36.002384000000006</v>
      </c>
      <c r="E637" s="862">
        <f t="shared" si="56"/>
        <v>40.6</v>
      </c>
      <c r="F637" s="537">
        <f t="shared" si="57"/>
        <v>1.12770309877257</v>
      </c>
      <c r="G637" s="266"/>
      <c r="I637" s="690">
        <v>2252</v>
      </c>
      <c r="J637" s="642">
        <f t="shared" si="58"/>
        <v>1937170.4</v>
      </c>
      <c r="K637" s="695">
        <v>1290</v>
      </c>
      <c r="L637" s="22">
        <f t="shared" si="59"/>
        <v>1663068.0000000002</v>
      </c>
      <c r="M637" s="643">
        <f t="shared" si="55"/>
        <v>36.002384000000006</v>
      </c>
      <c r="N637" s="14"/>
      <c r="O637" s="14"/>
      <c r="P637" s="237"/>
      <c r="Q637" s="237"/>
      <c r="R637" s="759"/>
      <c r="S637" s="598"/>
      <c r="T637" s="597"/>
      <c r="U637" s="597"/>
      <c r="V637" s="14"/>
      <c r="W637" s="14"/>
      <c r="X637" s="14"/>
    </row>
    <row r="638" spans="1:24" ht="15.75">
      <c r="A638" s="536">
        <v>8</v>
      </c>
      <c r="B638" s="732" t="s">
        <v>152</v>
      </c>
      <c r="C638" s="764">
        <f t="shared" si="54"/>
        <v>2860000</v>
      </c>
      <c r="D638" s="864">
        <v>130.702</v>
      </c>
      <c r="E638" s="862">
        <f t="shared" si="56"/>
        <v>126.55</v>
      </c>
      <c r="F638" s="537">
        <f t="shared" si="57"/>
        <v>0.968233079830454</v>
      </c>
      <c r="G638" s="266"/>
      <c r="I638" s="690">
        <v>8600</v>
      </c>
      <c r="J638" s="642">
        <f t="shared" si="58"/>
        <v>7397720</v>
      </c>
      <c r="K638" s="695">
        <v>4400</v>
      </c>
      <c r="L638" s="22">
        <f t="shared" si="59"/>
        <v>5672480</v>
      </c>
      <c r="M638" s="643">
        <f t="shared" si="55"/>
        <v>130.702</v>
      </c>
      <c r="N638" s="14"/>
      <c r="O638" s="14"/>
      <c r="P638" s="237"/>
      <c r="Q638" s="237"/>
      <c r="R638" s="759"/>
      <c r="S638" s="598"/>
      <c r="T638" s="597"/>
      <c r="U638" s="597"/>
      <c r="V638" s="14"/>
      <c r="W638" s="14"/>
      <c r="X638" s="14"/>
    </row>
    <row r="639" spans="1:24" ht="15.75">
      <c r="A639" s="536">
        <v>9</v>
      </c>
      <c r="B639" s="732" t="s">
        <v>153</v>
      </c>
      <c r="C639" s="764">
        <f t="shared" si="54"/>
        <v>1604680</v>
      </c>
      <c r="D639" s="864">
        <v>77.582098</v>
      </c>
      <c r="E639" s="862">
        <f t="shared" si="56"/>
        <v>53.519999999999996</v>
      </c>
      <c r="F639" s="537">
        <f t="shared" si="57"/>
        <v>0.6898498671690987</v>
      </c>
      <c r="G639" s="266"/>
      <c r="I639" s="690">
        <v>3835</v>
      </c>
      <c r="J639" s="642">
        <f t="shared" si="58"/>
        <v>3298867</v>
      </c>
      <c r="K639" s="695">
        <v>3459</v>
      </c>
      <c r="L639" s="22">
        <f t="shared" si="59"/>
        <v>4459342.800000001</v>
      </c>
      <c r="M639" s="643">
        <f t="shared" si="55"/>
        <v>77.582098</v>
      </c>
      <c r="N639" s="14"/>
      <c r="O639" s="14"/>
      <c r="P639" s="237"/>
      <c r="Q639" s="237"/>
      <c r="R639" s="759"/>
      <c r="S639" s="598"/>
      <c r="T639" s="597"/>
      <c r="U639" s="597"/>
      <c r="V639" s="14"/>
      <c r="W639" s="14"/>
      <c r="X639" s="14"/>
    </row>
    <row r="640" spans="1:24" ht="15.75">
      <c r="A640" s="536">
        <v>10</v>
      </c>
      <c r="B640" s="732" t="s">
        <v>154</v>
      </c>
      <c r="C640" s="764">
        <f t="shared" si="54"/>
        <v>2091980</v>
      </c>
      <c r="D640" s="864">
        <v>96.36954800000001</v>
      </c>
      <c r="E640" s="862">
        <f t="shared" si="56"/>
        <v>103.5</v>
      </c>
      <c r="F640" s="537">
        <f t="shared" si="57"/>
        <v>1.0739907174826637</v>
      </c>
      <c r="G640" s="266"/>
      <c r="I640" s="690">
        <v>6112</v>
      </c>
      <c r="J640" s="642">
        <f t="shared" si="58"/>
        <v>5257542.4</v>
      </c>
      <c r="K640" s="695">
        <v>3397</v>
      </c>
      <c r="L640" s="22">
        <f t="shared" si="59"/>
        <v>4379412.4</v>
      </c>
      <c r="M640" s="643">
        <f t="shared" si="55"/>
        <v>96.36954800000001</v>
      </c>
      <c r="N640" s="14"/>
      <c r="O640" s="14"/>
      <c r="P640" s="237"/>
      <c r="Q640" s="237"/>
      <c r="R640" s="759"/>
      <c r="S640" s="14"/>
      <c r="T640" s="14"/>
      <c r="U640" s="14"/>
      <c r="V640" s="14"/>
      <c r="W640" s="14"/>
      <c r="X640" s="14"/>
    </row>
    <row r="641" spans="1:24" ht="15.75">
      <c r="A641" s="536">
        <v>11</v>
      </c>
      <c r="B641" s="732" t="s">
        <v>155</v>
      </c>
      <c r="C641" s="764">
        <f t="shared" si="54"/>
        <v>862180</v>
      </c>
      <c r="D641" s="864">
        <v>40.034698000000006</v>
      </c>
      <c r="E641" s="862">
        <f t="shared" si="56"/>
        <v>42.73</v>
      </c>
      <c r="F641" s="537">
        <f t="shared" si="57"/>
        <v>1.0673241496663717</v>
      </c>
      <c r="G641" s="266"/>
      <c r="I641" s="690">
        <v>2445</v>
      </c>
      <c r="J641" s="642">
        <f t="shared" si="58"/>
        <v>2103189</v>
      </c>
      <c r="K641" s="695">
        <v>1474</v>
      </c>
      <c r="L641" s="22">
        <f t="shared" si="59"/>
        <v>1900280.8000000003</v>
      </c>
      <c r="M641" s="643">
        <f t="shared" si="55"/>
        <v>40.034698000000006</v>
      </c>
      <c r="N641" s="14"/>
      <c r="O641" s="14"/>
      <c r="P641" s="237"/>
      <c r="Q641" s="237"/>
      <c r="R641" s="759"/>
      <c r="S641" s="14"/>
      <c r="T641" s="14"/>
      <c r="U641" s="14"/>
      <c r="V641" s="14"/>
      <c r="W641" s="14"/>
      <c r="X641" s="14"/>
    </row>
    <row r="642" spans="1:24" ht="15.75">
      <c r="A642" s="536">
        <v>12</v>
      </c>
      <c r="B642" s="732" t="s">
        <v>192</v>
      </c>
      <c r="C642" s="764">
        <f t="shared" si="54"/>
        <v>667260</v>
      </c>
      <c r="D642" s="864">
        <v>30.744516</v>
      </c>
      <c r="E642" s="862">
        <f t="shared" si="56"/>
        <v>27.770000000000003</v>
      </c>
      <c r="F642" s="537">
        <f t="shared" si="57"/>
        <v>0.9032505179135037</v>
      </c>
      <c r="G642" s="266"/>
      <c r="I642" s="690">
        <v>1948</v>
      </c>
      <c r="J642" s="642">
        <f t="shared" si="58"/>
        <v>1675669.6</v>
      </c>
      <c r="K642" s="695">
        <v>1085</v>
      </c>
      <c r="L642" s="22">
        <f t="shared" si="59"/>
        <v>1398782</v>
      </c>
      <c r="M642" s="643">
        <f t="shared" si="55"/>
        <v>30.744516</v>
      </c>
      <c r="N642" s="14"/>
      <c r="O642" s="14"/>
      <c r="P642" s="237"/>
      <c r="Q642" s="237"/>
      <c r="R642" s="759"/>
      <c r="S642" s="14"/>
      <c r="T642" s="14"/>
      <c r="U642" s="14"/>
      <c r="V642" s="14"/>
      <c r="W642" s="14"/>
      <c r="X642" s="14"/>
    </row>
    <row r="643" spans="1:24" ht="15.75">
      <c r="A643" s="536">
        <v>13</v>
      </c>
      <c r="B643" s="732" t="s">
        <v>156</v>
      </c>
      <c r="C643" s="764">
        <f t="shared" si="54"/>
        <v>1560900</v>
      </c>
      <c r="D643" s="864">
        <v>71.41299</v>
      </c>
      <c r="E643" s="862">
        <f t="shared" si="56"/>
        <v>73.32000000000001</v>
      </c>
      <c r="F643" s="537">
        <f t="shared" si="57"/>
        <v>1.0267039652029695</v>
      </c>
      <c r="G643" s="266"/>
      <c r="I643" s="690">
        <v>4675</v>
      </c>
      <c r="J643" s="642">
        <f t="shared" si="58"/>
        <v>4021435</v>
      </c>
      <c r="K643" s="695">
        <v>2420</v>
      </c>
      <c r="L643" s="22">
        <f t="shared" si="59"/>
        <v>3119864</v>
      </c>
      <c r="M643" s="643">
        <f t="shared" si="55"/>
        <v>71.41299</v>
      </c>
      <c r="N643" s="14"/>
      <c r="O643" s="14"/>
      <c r="P643" s="237"/>
      <c r="Q643" s="237"/>
      <c r="R643" s="759"/>
      <c r="S643" s="14"/>
      <c r="T643" s="625"/>
      <c r="U643" s="14"/>
      <c r="V643" s="14"/>
      <c r="W643" s="14"/>
      <c r="X643" s="14"/>
    </row>
    <row r="644" spans="1:24" ht="15.75">
      <c r="A644" s="536">
        <v>14</v>
      </c>
      <c r="B644" s="732" t="s">
        <v>157</v>
      </c>
      <c r="C644" s="764">
        <f t="shared" si="54"/>
        <v>168520</v>
      </c>
      <c r="D644" s="864">
        <v>7.567252</v>
      </c>
      <c r="E644" s="862">
        <f t="shared" si="56"/>
        <v>7.93</v>
      </c>
      <c r="F644" s="537">
        <f t="shared" si="57"/>
        <v>1.0479365560972465</v>
      </c>
      <c r="G644" s="266"/>
      <c r="I644" s="690">
        <v>538</v>
      </c>
      <c r="J644" s="642">
        <f t="shared" si="58"/>
        <v>462787.6</v>
      </c>
      <c r="K644" s="695">
        <v>228</v>
      </c>
      <c r="L644" s="22">
        <f t="shared" si="59"/>
        <v>293937.60000000003</v>
      </c>
      <c r="M644" s="643">
        <f t="shared" si="55"/>
        <v>7.567252</v>
      </c>
      <c r="N644" s="14"/>
      <c r="O644" s="14"/>
      <c r="P644" s="237"/>
      <c r="Q644" s="237"/>
      <c r="R644" s="759"/>
      <c r="S644" s="14"/>
      <c r="T644" s="14"/>
      <c r="U644" s="14"/>
      <c r="V644" s="14"/>
      <c r="W644" s="14"/>
      <c r="X644" s="14"/>
    </row>
    <row r="645" spans="1:24" ht="15.75">
      <c r="A645" s="536">
        <v>15</v>
      </c>
      <c r="B645" s="732" t="s">
        <v>158</v>
      </c>
      <c r="C645" s="764">
        <f t="shared" si="54"/>
        <v>1388200</v>
      </c>
      <c r="D645" s="864">
        <v>64.57033</v>
      </c>
      <c r="E645" s="862">
        <f t="shared" si="56"/>
        <v>62.45</v>
      </c>
      <c r="F645" s="537">
        <f t="shared" si="57"/>
        <v>0.9671624722995841</v>
      </c>
      <c r="G645" s="266"/>
      <c r="I645" s="690">
        <v>3911</v>
      </c>
      <c r="J645" s="642">
        <f t="shared" si="58"/>
        <v>3364242.2</v>
      </c>
      <c r="K645" s="695">
        <v>2399</v>
      </c>
      <c r="L645" s="22">
        <f t="shared" si="59"/>
        <v>3092790.8000000003</v>
      </c>
      <c r="M645" s="643">
        <f t="shared" si="55"/>
        <v>64.57033</v>
      </c>
      <c r="N645" s="14"/>
      <c r="O645" s="14"/>
      <c r="P645" s="237"/>
      <c r="Q645" s="237"/>
      <c r="R645" s="759"/>
      <c r="S645" s="14"/>
      <c r="T645" s="14"/>
      <c r="U645" s="14"/>
      <c r="V645" s="14"/>
      <c r="W645" s="14"/>
      <c r="X645" s="14"/>
    </row>
    <row r="646" spans="1:22" ht="15.75">
      <c r="A646" s="536">
        <v>16</v>
      </c>
      <c r="B646" s="732" t="s">
        <v>193</v>
      </c>
      <c r="C646" s="764">
        <f t="shared" si="54"/>
        <v>2418900</v>
      </c>
      <c r="D646" s="864">
        <v>112.27524</v>
      </c>
      <c r="E646" s="862">
        <f t="shared" si="56"/>
        <v>102.35</v>
      </c>
      <c r="F646" s="537">
        <f t="shared" si="57"/>
        <v>0.9115990310953688</v>
      </c>
      <c r="G646" s="266"/>
      <c r="I646" s="690">
        <v>6870</v>
      </c>
      <c r="J646" s="642">
        <f t="shared" si="58"/>
        <v>5909574</v>
      </c>
      <c r="K646" s="695">
        <v>4125</v>
      </c>
      <c r="L646" s="22">
        <f t="shared" si="59"/>
        <v>5317950</v>
      </c>
      <c r="M646" s="643">
        <f t="shared" si="55"/>
        <v>112.27524</v>
      </c>
      <c r="N646" s="14"/>
      <c r="O646" s="14"/>
      <c r="P646" s="237"/>
      <c r="Q646" s="237"/>
      <c r="R646" s="759"/>
      <c r="S646" s="14"/>
      <c r="T646" s="14"/>
      <c r="U646" s="14"/>
      <c r="V646" s="14"/>
    </row>
    <row r="647" spans="1:22" ht="15.75">
      <c r="A647" s="536">
        <v>17</v>
      </c>
      <c r="B647" s="732" t="s">
        <v>159</v>
      </c>
      <c r="C647" s="764">
        <f t="shared" si="54"/>
        <v>558580</v>
      </c>
      <c r="D647" s="864">
        <v>25.323958</v>
      </c>
      <c r="E647" s="862">
        <f t="shared" si="56"/>
        <v>24.9</v>
      </c>
      <c r="F647" s="537">
        <f t="shared" si="57"/>
        <v>0.9832586201572439</v>
      </c>
      <c r="G647" s="266"/>
      <c r="I647" s="690">
        <v>1727</v>
      </c>
      <c r="J647" s="642">
        <f t="shared" si="58"/>
        <v>1485565.4000000001</v>
      </c>
      <c r="K647" s="695">
        <v>812</v>
      </c>
      <c r="L647" s="22">
        <f t="shared" si="59"/>
        <v>1046830.4000000001</v>
      </c>
      <c r="M647" s="643">
        <f t="shared" si="55"/>
        <v>25.323958</v>
      </c>
      <c r="N647" s="14"/>
      <c r="O647" s="14"/>
      <c r="P647" s="237"/>
      <c r="Q647" s="237"/>
      <c r="R647" s="759"/>
      <c r="S647" s="14"/>
      <c r="T647" s="14"/>
      <c r="U647" s="14"/>
      <c r="V647" s="14"/>
    </row>
    <row r="648" spans="1:22" ht="15.75">
      <c r="A648" s="229">
        <v>18</v>
      </c>
      <c r="B648" s="732" t="s">
        <v>160</v>
      </c>
      <c r="C648" s="764">
        <f t="shared" si="54"/>
        <v>4556640</v>
      </c>
      <c r="D648" s="864">
        <v>210.712854</v>
      </c>
      <c r="E648" s="862">
        <f t="shared" si="56"/>
        <v>205.01</v>
      </c>
      <c r="F648" s="537">
        <f t="shared" si="57"/>
        <v>0.972935424243269</v>
      </c>
      <c r="G648" s="266"/>
      <c r="I648" s="690">
        <v>13125</v>
      </c>
      <c r="J648" s="642">
        <f t="shared" si="58"/>
        <v>11290125</v>
      </c>
      <c r="K648" s="695">
        <v>7587</v>
      </c>
      <c r="L648" s="22">
        <f t="shared" si="59"/>
        <v>9781160.4</v>
      </c>
      <c r="M648" s="643">
        <f t="shared" si="55"/>
        <v>210.712854</v>
      </c>
      <c r="N648" s="14"/>
      <c r="O648" s="14"/>
      <c r="P648" s="237"/>
      <c r="Q648" s="237"/>
      <c r="R648" s="759"/>
      <c r="S648" s="14"/>
      <c r="T648" s="14"/>
      <c r="U648" s="14"/>
      <c r="V648" s="14"/>
    </row>
    <row r="649" spans="1:22" ht="15.75">
      <c r="A649" s="245">
        <v>19</v>
      </c>
      <c r="B649" s="732" t="s">
        <v>161</v>
      </c>
      <c r="C649" s="764">
        <f t="shared" si="54"/>
        <v>1349260</v>
      </c>
      <c r="D649" s="864">
        <v>62.76892599999999</v>
      </c>
      <c r="E649" s="862">
        <f t="shared" si="56"/>
        <v>61.16</v>
      </c>
      <c r="F649" s="537">
        <f t="shared" si="57"/>
        <v>0.9743674760342403</v>
      </c>
      <c r="G649" s="266"/>
      <c r="I649" s="690">
        <v>3799</v>
      </c>
      <c r="J649" s="642">
        <f t="shared" si="58"/>
        <v>3267899.8</v>
      </c>
      <c r="K649" s="695">
        <v>2334</v>
      </c>
      <c r="L649" s="22">
        <f t="shared" si="59"/>
        <v>3008992.8000000003</v>
      </c>
      <c r="M649" s="643">
        <f t="shared" si="55"/>
        <v>62.76892599999999</v>
      </c>
      <c r="N649" s="14"/>
      <c r="O649" s="14"/>
      <c r="P649" s="237"/>
      <c r="Q649" s="237"/>
      <c r="R649" s="759"/>
      <c r="S649" s="14"/>
      <c r="T649" s="14"/>
      <c r="U649" s="14"/>
      <c r="V649" s="14"/>
    </row>
    <row r="650" spans="1:22" ht="15.75">
      <c r="A650" s="245">
        <v>20</v>
      </c>
      <c r="B650" s="732" t="s">
        <v>175</v>
      </c>
      <c r="C650" s="764">
        <f t="shared" si="54"/>
        <v>2200660</v>
      </c>
      <c r="D650" s="864">
        <v>99.94969600000002</v>
      </c>
      <c r="E650" s="862">
        <f t="shared" si="56"/>
        <v>65.67</v>
      </c>
      <c r="F650" s="537">
        <f t="shared" si="57"/>
        <v>0.6570305126290729</v>
      </c>
      <c r="G650" s="266"/>
      <c r="I650" s="690">
        <v>6762</v>
      </c>
      <c r="J650" s="642">
        <f t="shared" si="58"/>
        <v>5816672.4</v>
      </c>
      <c r="K650" s="696">
        <v>3241</v>
      </c>
      <c r="L650" s="22">
        <f t="shared" si="59"/>
        <v>4178297.2000000007</v>
      </c>
      <c r="M650" s="643">
        <f t="shared" si="55"/>
        <v>99.94969600000002</v>
      </c>
      <c r="N650" s="14"/>
      <c r="O650" s="14"/>
      <c r="P650" s="237"/>
      <c r="Q650" s="237"/>
      <c r="R650" s="759"/>
      <c r="S650" s="14"/>
      <c r="T650" s="14"/>
      <c r="U650" s="14"/>
      <c r="V650" s="14"/>
    </row>
    <row r="651" spans="1:22" ht="15.75">
      <c r="A651" s="245">
        <v>21</v>
      </c>
      <c r="B651" s="732" t="s">
        <v>224</v>
      </c>
      <c r="C651" s="764">
        <f t="shared" si="54"/>
        <v>3183180</v>
      </c>
      <c r="D651" s="864">
        <v>148.949658</v>
      </c>
      <c r="E651" s="862">
        <f t="shared" si="56"/>
        <v>158.7</v>
      </c>
      <c r="F651" s="537">
        <f t="shared" si="57"/>
        <v>1.06546065382708</v>
      </c>
      <c r="G651" s="266"/>
      <c r="I651" s="692">
        <v>8761</v>
      </c>
      <c r="J651" s="642">
        <f t="shared" si="58"/>
        <v>7536212.2</v>
      </c>
      <c r="K651" s="696">
        <v>5708</v>
      </c>
      <c r="L651" s="22">
        <f t="shared" si="59"/>
        <v>7358753.6000000015</v>
      </c>
      <c r="M651" s="643">
        <f t="shared" si="55"/>
        <v>148.949658</v>
      </c>
      <c r="N651" s="14"/>
      <c r="O651" s="14"/>
      <c r="P651" s="237"/>
      <c r="Q651" s="237"/>
      <c r="R651" s="759"/>
      <c r="S651" s="14"/>
      <c r="T651" s="14"/>
      <c r="U651" s="14"/>
      <c r="V651" s="14"/>
    </row>
    <row r="652" spans="1:22" ht="15.75">
      <c r="A652" s="245">
        <v>22</v>
      </c>
      <c r="B652" s="732" t="s">
        <v>225</v>
      </c>
      <c r="C652" s="764">
        <f t="shared" si="54"/>
        <v>973940</v>
      </c>
      <c r="D652" s="864">
        <v>40.856684</v>
      </c>
      <c r="E652" s="862">
        <f t="shared" si="56"/>
        <v>42.910000000000004</v>
      </c>
      <c r="F652" s="537">
        <f t="shared" si="57"/>
        <v>1.0502565504337062</v>
      </c>
      <c r="G652" s="266"/>
      <c r="I652" s="692">
        <v>3780</v>
      </c>
      <c r="J652" s="642">
        <f t="shared" si="58"/>
        <v>3251556.0000000005</v>
      </c>
      <c r="K652" s="696">
        <v>647</v>
      </c>
      <c r="L652" s="22">
        <f t="shared" si="59"/>
        <v>834112.4</v>
      </c>
      <c r="M652" s="643">
        <f t="shared" si="55"/>
        <v>40.856684</v>
      </c>
      <c r="N652" s="14"/>
      <c r="O652" s="14"/>
      <c r="P652" s="237"/>
      <c r="Q652" s="237"/>
      <c r="R652" s="759"/>
      <c r="S652" s="14"/>
      <c r="T652" s="14"/>
      <c r="U652" s="14"/>
      <c r="V652" s="14"/>
    </row>
    <row r="653" spans="1:22" ht="15.75">
      <c r="A653" s="245">
        <v>23</v>
      </c>
      <c r="B653" s="732" t="s">
        <v>226</v>
      </c>
      <c r="C653" s="764">
        <f t="shared" si="54"/>
        <v>1135640</v>
      </c>
      <c r="D653" s="864">
        <v>53.18086400000001</v>
      </c>
      <c r="E653" s="862">
        <f t="shared" si="56"/>
        <v>52.010000000000005</v>
      </c>
      <c r="F653" s="537">
        <f t="shared" si="57"/>
        <v>0.9779833588262123</v>
      </c>
      <c r="G653" s="266"/>
      <c r="H653" s="482"/>
      <c r="I653" s="692">
        <v>3116</v>
      </c>
      <c r="J653" s="642">
        <f t="shared" si="58"/>
        <v>2680383.2</v>
      </c>
      <c r="K653" s="696">
        <v>2046</v>
      </c>
      <c r="L653" s="22">
        <f t="shared" si="59"/>
        <v>2637703.2</v>
      </c>
      <c r="M653" s="643">
        <f t="shared" si="55"/>
        <v>53.18086400000001</v>
      </c>
      <c r="N653" s="14"/>
      <c r="O653" s="14"/>
      <c r="P653" s="237"/>
      <c r="Q653" s="237"/>
      <c r="R653" s="759"/>
      <c r="S653" s="14"/>
      <c r="T653" s="14"/>
      <c r="U653" s="14"/>
      <c r="V653" s="14"/>
    </row>
    <row r="654" spans="1:22" ht="16.5" thickBot="1">
      <c r="A654" s="935" t="s">
        <v>18</v>
      </c>
      <c r="B654" s="936"/>
      <c r="C654" s="766">
        <f>SUM(C631:C653)</f>
        <v>38600320</v>
      </c>
      <c r="D654" s="643">
        <v>1768.607302</v>
      </c>
      <c r="E654" s="863">
        <f>SUM(E631:E653)</f>
        <v>1679.9200000000003</v>
      </c>
      <c r="F654" s="596">
        <f t="shared" si="57"/>
        <v>0.9498547236010453</v>
      </c>
      <c r="G654" s="266"/>
      <c r="I654" s="680">
        <f>SUM(I631:I653)</f>
        <v>115005</v>
      </c>
      <c r="J654" s="642">
        <f t="shared" si="58"/>
        <v>98927301</v>
      </c>
      <c r="K654" s="697">
        <f>SUM(K631:K653)</f>
        <v>60451</v>
      </c>
      <c r="L654" s="22">
        <f t="shared" si="59"/>
        <v>77933429.2</v>
      </c>
      <c r="M654" s="643">
        <f t="shared" si="55"/>
        <v>1768.607302</v>
      </c>
      <c r="N654" s="14"/>
      <c r="O654" s="14"/>
      <c r="P654" s="760"/>
      <c r="Q654" s="760"/>
      <c r="R654" s="759"/>
      <c r="S654" s="14"/>
      <c r="T654" s="14"/>
      <c r="U654" s="14"/>
      <c r="V654" s="14"/>
    </row>
    <row r="655" spans="1:23" ht="15.75">
      <c r="A655" s="328"/>
      <c r="B655" s="328"/>
      <c r="C655" s="367"/>
      <c r="D655" s="368"/>
      <c r="E655" s="369"/>
      <c r="F655" s="370"/>
      <c r="G655" s="266"/>
      <c r="M655" s="14"/>
      <c r="N655" s="193"/>
      <c r="O655" s="193"/>
      <c r="P655" s="14"/>
      <c r="Q655" s="14"/>
      <c r="R655" s="236"/>
      <c r="S655" s="236"/>
      <c r="T655" s="237"/>
      <c r="U655" s="14"/>
      <c r="V655" s="14"/>
      <c r="W655" s="14"/>
    </row>
    <row r="656" spans="1:23" ht="15.75">
      <c r="A656" s="328"/>
      <c r="B656" s="328"/>
      <c r="C656" s="367"/>
      <c r="D656" s="368"/>
      <c r="E656" s="369"/>
      <c r="F656" s="370"/>
      <c r="G656" s="266"/>
      <c r="M656" s="14"/>
      <c r="N656" s="193"/>
      <c r="O656" s="193"/>
      <c r="P656" s="14"/>
      <c r="Q656" s="14"/>
      <c r="R656" s="236"/>
      <c r="S656" s="236"/>
      <c r="T656" s="237"/>
      <c r="U656" s="14"/>
      <c r="V656" s="14"/>
      <c r="W656" s="14"/>
    </row>
    <row r="657" spans="1:23" ht="15.75">
      <c r="A657" s="328"/>
      <c r="B657" s="328"/>
      <c r="C657" s="367"/>
      <c r="D657" s="368"/>
      <c r="E657" s="369"/>
      <c r="F657" s="370"/>
      <c r="G657" s="266"/>
      <c r="M657" s="14"/>
      <c r="N657" s="193"/>
      <c r="O657" s="55"/>
      <c r="P657" s="14"/>
      <c r="Q657" s="14"/>
      <c r="R657" s="236"/>
      <c r="S657" s="236"/>
      <c r="T657" s="237"/>
      <c r="U657" s="14"/>
      <c r="V657" s="14"/>
      <c r="W657" s="14"/>
    </row>
    <row r="658" spans="1:23" ht="15.75">
      <c r="A658" s="328"/>
      <c r="B658" s="328"/>
      <c r="C658" s="367"/>
      <c r="D658" s="368"/>
      <c r="E658" s="369"/>
      <c r="F658" s="370"/>
      <c r="G658" s="266"/>
      <c r="M658" s="14"/>
      <c r="N658" s="193"/>
      <c r="O658" s="193"/>
      <c r="P658" s="14"/>
      <c r="Q658" s="14"/>
      <c r="R658" s="236"/>
      <c r="S658" s="236"/>
      <c r="T658" s="237"/>
      <c r="U658" s="14"/>
      <c r="V658" s="14"/>
      <c r="W658" s="14"/>
    </row>
    <row r="659" spans="1:7" ht="15.75">
      <c r="A659" s="101"/>
      <c r="B659" s="7"/>
      <c r="C659" s="7"/>
      <c r="D659" s="101"/>
      <c r="E659" s="113"/>
      <c r="F659" s="7"/>
      <c r="G659" s="266"/>
    </row>
    <row r="660" spans="1:8" s="132" customFormat="1" ht="15.75">
      <c r="A660" s="131" t="s">
        <v>116</v>
      </c>
      <c r="B660" s="131"/>
      <c r="C660" s="131"/>
      <c r="D660" s="130"/>
      <c r="E660" s="255"/>
      <c r="F660" s="130"/>
      <c r="G660" s="260"/>
      <c r="H660" s="142"/>
    </row>
    <row r="661" spans="1:25" s="132" customFormat="1" ht="16.5" thickBot="1">
      <c r="A661" s="131" t="s">
        <v>117</v>
      </c>
      <c r="B661" s="131"/>
      <c r="C661" s="131"/>
      <c r="D661" s="130"/>
      <c r="E661" s="255"/>
      <c r="F661" s="130"/>
      <c r="G661" s="260"/>
      <c r="H661" s="142"/>
      <c r="I661" s="872" t="s">
        <v>12</v>
      </c>
      <c r="J661" s="872"/>
      <c r="K661" s="872"/>
      <c r="M661" s="872" t="s">
        <v>230</v>
      </c>
      <c r="N661" s="872"/>
      <c r="O661" s="872"/>
      <c r="T661" s="291"/>
      <c r="U661" s="291"/>
      <c r="V661" s="291"/>
      <c r="W661" s="291"/>
      <c r="X661" s="291"/>
      <c r="Y661" s="291"/>
    </row>
    <row r="662" spans="1:26" ht="47.25">
      <c r="A662" s="782" t="s">
        <v>8</v>
      </c>
      <c r="B662" s="241" t="s">
        <v>9</v>
      </c>
      <c r="C662" s="242" t="s">
        <v>302</v>
      </c>
      <c r="D662" s="242" t="s">
        <v>307</v>
      </c>
      <c r="E662" s="261" t="s">
        <v>99</v>
      </c>
      <c r="F662" s="242" t="s">
        <v>100</v>
      </c>
      <c r="G662" s="371" t="s">
        <v>101</v>
      </c>
      <c r="H662" s="181"/>
      <c r="I662" s="89" t="s">
        <v>228</v>
      </c>
      <c r="J662" s="89" t="s">
        <v>229</v>
      </c>
      <c r="K662" s="192" t="s">
        <v>18</v>
      </c>
      <c r="L662" s="291"/>
      <c r="M662" s="89" t="s">
        <v>228</v>
      </c>
      <c r="N662" s="89" t="s">
        <v>229</v>
      </c>
      <c r="O662" s="192" t="s">
        <v>18</v>
      </c>
      <c r="P662" s="291"/>
      <c r="Z662" s="175"/>
    </row>
    <row r="663" spans="1:26" ht="23.25" customHeight="1">
      <c r="A663" s="783">
        <v>1</v>
      </c>
      <c r="B663" s="785" t="s">
        <v>147</v>
      </c>
      <c r="C663" s="685">
        <v>18.099999999999998</v>
      </c>
      <c r="D663" s="739">
        <v>0.16</v>
      </c>
      <c r="E663" s="777">
        <v>17.94</v>
      </c>
      <c r="F663" s="678">
        <f>D663+E663</f>
        <v>18.1</v>
      </c>
      <c r="G663" s="230">
        <f>F663/C663</f>
        <v>1.0000000000000002</v>
      </c>
      <c r="H663" s="32"/>
      <c r="I663" s="215">
        <v>14.299999999999999</v>
      </c>
      <c r="J663" s="215">
        <v>3.8</v>
      </c>
      <c r="K663" s="634">
        <f>SUM(I663:J663)</f>
        <v>18.099999999999998</v>
      </c>
      <c r="L663" s="768"/>
      <c r="M663" s="215">
        <v>0</v>
      </c>
      <c r="N663" s="215">
        <v>0.16</v>
      </c>
      <c r="O663" s="634">
        <f>SUM(M663:N663)</f>
        <v>0.16</v>
      </c>
      <c r="P663" s="175"/>
      <c r="T663" s="175"/>
      <c r="U663" s="175"/>
      <c r="V663" s="14"/>
      <c r="W663" s="14"/>
      <c r="X663" s="14"/>
      <c r="Y663" s="175"/>
      <c r="Z663" s="14"/>
    </row>
    <row r="664" spans="1:26" ht="15.75">
      <c r="A664" s="783">
        <v>2</v>
      </c>
      <c r="B664" s="786" t="s">
        <v>148</v>
      </c>
      <c r="C664" s="685">
        <v>37.8</v>
      </c>
      <c r="D664" s="739">
        <v>0.51</v>
      </c>
      <c r="E664" s="777">
        <v>37.28999999999999</v>
      </c>
      <c r="F664" s="678">
        <f aca="true" t="shared" si="60" ref="F664:F686">D664+E664</f>
        <v>37.79999999999999</v>
      </c>
      <c r="G664" s="230">
        <f aca="true" t="shared" si="61" ref="G664:G686">F664/C664</f>
        <v>0.9999999999999998</v>
      </c>
      <c r="H664" s="32"/>
      <c r="I664" s="215">
        <v>26.5</v>
      </c>
      <c r="J664" s="215">
        <v>11.3</v>
      </c>
      <c r="K664" s="634">
        <f aca="true" t="shared" si="62" ref="K664:K686">SUM(I664:J664)</f>
        <v>37.8</v>
      </c>
      <c r="L664" s="769"/>
      <c r="M664" s="215">
        <v>0</v>
      </c>
      <c r="N664" s="215">
        <v>0.51</v>
      </c>
      <c r="O664" s="634">
        <f aca="true" t="shared" si="63" ref="O664:O686">SUM(M664:N664)</f>
        <v>0.51</v>
      </c>
      <c r="P664" s="770"/>
      <c r="T664" s="14"/>
      <c r="U664" s="193"/>
      <c r="V664" s="14"/>
      <c r="W664" s="14"/>
      <c r="X664" s="14"/>
      <c r="Y664" s="14"/>
      <c r="Z664" s="14"/>
    </row>
    <row r="665" spans="1:26" ht="15.75">
      <c r="A665" s="783">
        <v>3</v>
      </c>
      <c r="B665" s="785" t="s">
        <v>149</v>
      </c>
      <c r="C665" s="685">
        <v>46</v>
      </c>
      <c r="D665" s="739">
        <v>0.5</v>
      </c>
      <c r="E665" s="777">
        <v>45.5</v>
      </c>
      <c r="F665" s="678">
        <f t="shared" si="60"/>
        <v>46</v>
      </c>
      <c r="G665" s="230">
        <f t="shared" si="61"/>
        <v>1</v>
      </c>
      <c r="H665" s="32"/>
      <c r="I665" s="215">
        <v>35.1</v>
      </c>
      <c r="J665" s="215">
        <v>10.9</v>
      </c>
      <c r="K665" s="634">
        <f t="shared" si="62"/>
        <v>46</v>
      </c>
      <c r="L665" s="769"/>
      <c r="M665" s="215">
        <v>0</v>
      </c>
      <c r="N665" s="215">
        <v>0.5</v>
      </c>
      <c r="O665" s="634">
        <f t="shared" si="63"/>
        <v>0.5</v>
      </c>
      <c r="P665" s="770"/>
      <c r="T665" s="14"/>
      <c r="U665" s="193"/>
      <c r="V665" s="14"/>
      <c r="W665" s="14"/>
      <c r="X665" s="14"/>
      <c r="Y665" s="14"/>
      <c r="Z665" s="14"/>
    </row>
    <row r="666" spans="1:26" ht="15.75">
      <c r="A666" s="783">
        <v>4</v>
      </c>
      <c r="B666" s="786" t="s">
        <v>190</v>
      </c>
      <c r="C666" s="685">
        <v>41</v>
      </c>
      <c r="D666" s="739">
        <v>0.58</v>
      </c>
      <c r="E666" s="777">
        <v>40.42</v>
      </c>
      <c r="F666" s="678">
        <f t="shared" si="60"/>
        <v>41</v>
      </c>
      <c r="G666" s="230">
        <f t="shared" si="61"/>
        <v>1</v>
      </c>
      <c r="H666" s="32"/>
      <c r="I666" s="215">
        <v>28.4</v>
      </c>
      <c r="J666" s="215">
        <v>12.6</v>
      </c>
      <c r="K666" s="634">
        <f t="shared" si="62"/>
        <v>41</v>
      </c>
      <c r="L666" s="769"/>
      <c r="M666" s="215">
        <v>0</v>
      </c>
      <c r="N666" s="215">
        <v>0.58</v>
      </c>
      <c r="O666" s="634">
        <f t="shared" si="63"/>
        <v>0.58</v>
      </c>
      <c r="P666" s="770"/>
      <c r="T666" s="14"/>
      <c r="U666" s="193"/>
      <c r="V666" s="14"/>
      <c r="W666" s="14"/>
      <c r="X666" s="14"/>
      <c r="Y666" s="14"/>
      <c r="Z666" s="14"/>
    </row>
    <row r="667" spans="1:26" ht="15.75">
      <c r="A667" s="783">
        <v>5</v>
      </c>
      <c r="B667" s="786" t="s">
        <v>150</v>
      </c>
      <c r="C667" s="685">
        <v>24</v>
      </c>
      <c r="D667" s="739">
        <v>0.52</v>
      </c>
      <c r="E667" s="777">
        <v>22.18</v>
      </c>
      <c r="F667" s="678">
        <f t="shared" si="60"/>
        <v>22.7</v>
      </c>
      <c r="G667" s="230">
        <f t="shared" si="61"/>
        <v>0.9458333333333333</v>
      </c>
      <c r="H667" s="32"/>
      <c r="I667" s="215">
        <v>12.5</v>
      </c>
      <c r="J667" s="215">
        <v>11.5</v>
      </c>
      <c r="K667" s="634">
        <f t="shared" si="62"/>
        <v>24</v>
      </c>
      <c r="L667" s="769"/>
      <c r="M667" s="215">
        <v>0</v>
      </c>
      <c r="N667" s="215">
        <v>0.52</v>
      </c>
      <c r="O667" s="634">
        <f t="shared" si="63"/>
        <v>0.52</v>
      </c>
      <c r="P667" s="770"/>
      <c r="T667" s="14"/>
      <c r="U667" s="193"/>
      <c r="V667" s="14"/>
      <c r="W667" s="14"/>
      <c r="X667" s="14"/>
      <c r="Y667" s="14"/>
      <c r="Z667" s="14"/>
    </row>
    <row r="668" spans="1:26" ht="15.75">
      <c r="A668" s="783">
        <v>6</v>
      </c>
      <c r="B668" s="786" t="s">
        <v>191</v>
      </c>
      <c r="C668" s="685">
        <v>31.4</v>
      </c>
      <c r="D668" s="739">
        <v>0.59</v>
      </c>
      <c r="E668" s="777">
        <v>30.809999999999995</v>
      </c>
      <c r="F668" s="678">
        <f t="shared" si="60"/>
        <v>31.399999999999995</v>
      </c>
      <c r="G668" s="230">
        <f t="shared" si="61"/>
        <v>0.9999999999999999</v>
      </c>
      <c r="H668" s="32"/>
      <c r="I668" s="215">
        <v>18.299999999999997</v>
      </c>
      <c r="J668" s="215">
        <v>13.1</v>
      </c>
      <c r="K668" s="634">
        <f t="shared" si="62"/>
        <v>31.4</v>
      </c>
      <c r="L668" s="769"/>
      <c r="M668" s="215">
        <v>0</v>
      </c>
      <c r="N668" s="215">
        <v>0.59</v>
      </c>
      <c r="O668" s="634">
        <f t="shared" si="63"/>
        <v>0.59</v>
      </c>
      <c r="P668" s="770"/>
      <c r="T668" s="14"/>
      <c r="U668" s="193"/>
      <c r="V668" s="14"/>
      <c r="W668" s="14"/>
      <c r="X668" s="14"/>
      <c r="Y668" s="14"/>
      <c r="Z668" s="14"/>
    </row>
    <row r="669" spans="1:26" ht="15.75">
      <c r="A669" s="783">
        <v>7</v>
      </c>
      <c r="B669" s="785" t="s">
        <v>151</v>
      </c>
      <c r="C669" s="685">
        <v>28.1</v>
      </c>
      <c r="D669" s="739">
        <v>0.41</v>
      </c>
      <c r="E669" s="777">
        <v>28.39</v>
      </c>
      <c r="F669" s="678">
        <f t="shared" si="60"/>
        <v>28.8</v>
      </c>
      <c r="G669" s="230">
        <f t="shared" si="61"/>
        <v>1.0249110320284698</v>
      </c>
      <c r="H669" s="32"/>
      <c r="I669" s="215">
        <v>19.1</v>
      </c>
      <c r="J669" s="215">
        <v>9</v>
      </c>
      <c r="K669" s="634">
        <f t="shared" si="62"/>
        <v>28.1</v>
      </c>
      <c r="L669" s="769"/>
      <c r="M669" s="215">
        <v>0</v>
      </c>
      <c r="N669" s="215">
        <v>0.41</v>
      </c>
      <c r="O669" s="634">
        <f t="shared" si="63"/>
        <v>0.41</v>
      </c>
      <c r="P669" s="770"/>
      <c r="T669" s="14"/>
      <c r="U669" s="193"/>
      <c r="V669" s="14"/>
      <c r="W669" s="14"/>
      <c r="X669" s="14"/>
      <c r="Y669" s="14"/>
      <c r="Z669" s="14"/>
    </row>
    <row r="670" spans="1:26" ht="15.75">
      <c r="A670" s="783">
        <v>8</v>
      </c>
      <c r="B670" s="786" t="s">
        <v>152</v>
      </c>
      <c r="C670" s="685">
        <v>40.8</v>
      </c>
      <c r="D670" s="739">
        <v>0.43</v>
      </c>
      <c r="E670" s="777">
        <v>40.370000000000005</v>
      </c>
      <c r="F670" s="678">
        <f t="shared" si="60"/>
        <v>40.800000000000004</v>
      </c>
      <c r="G670" s="230">
        <f t="shared" si="61"/>
        <v>1.0000000000000002</v>
      </c>
      <c r="H670" s="32"/>
      <c r="I670" s="215">
        <v>31.2</v>
      </c>
      <c r="J670" s="215">
        <v>9.600000000000001</v>
      </c>
      <c r="K670" s="634">
        <f t="shared" si="62"/>
        <v>40.8</v>
      </c>
      <c r="L670" s="769"/>
      <c r="M670" s="215">
        <v>0</v>
      </c>
      <c r="N670" s="215">
        <v>0.43</v>
      </c>
      <c r="O670" s="634">
        <f t="shared" si="63"/>
        <v>0.43</v>
      </c>
      <c r="P670" s="770"/>
      <c r="T670" s="14"/>
      <c r="U670" s="193"/>
      <c r="V670" s="14"/>
      <c r="W670" s="14"/>
      <c r="X670" s="14"/>
      <c r="Y670" s="14"/>
      <c r="Z670" s="14"/>
    </row>
    <row r="671" spans="1:26" ht="15.75">
      <c r="A671" s="783">
        <v>9</v>
      </c>
      <c r="B671" s="786" t="s">
        <v>153</v>
      </c>
      <c r="C671" s="685">
        <v>28.900000000000002</v>
      </c>
      <c r="D671" s="739">
        <v>5.6</v>
      </c>
      <c r="E671" s="777">
        <v>23.300000000000004</v>
      </c>
      <c r="F671" s="678">
        <f t="shared" si="60"/>
        <v>28.900000000000006</v>
      </c>
      <c r="G671" s="230">
        <f t="shared" si="61"/>
        <v>1.0000000000000002</v>
      </c>
      <c r="H671" s="32"/>
      <c r="I671" s="215">
        <v>15.700000000000001</v>
      </c>
      <c r="J671" s="215">
        <v>13.200000000000001</v>
      </c>
      <c r="K671" s="634">
        <f t="shared" si="62"/>
        <v>28.900000000000002</v>
      </c>
      <c r="L671" s="769"/>
      <c r="M671" s="215">
        <v>5</v>
      </c>
      <c r="N671" s="215">
        <v>0.6</v>
      </c>
      <c r="O671" s="634">
        <f t="shared" si="63"/>
        <v>5.6</v>
      </c>
      <c r="P671" s="770"/>
      <c r="T671" s="14"/>
      <c r="U671" s="193"/>
      <c r="V671" s="14"/>
      <c r="W671" s="14"/>
      <c r="X671" s="14"/>
      <c r="Y671" s="14"/>
      <c r="Z671" s="14"/>
    </row>
    <row r="672" spans="1:26" ht="15.75">
      <c r="A672" s="783">
        <v>10</v>
      </c>
      <c r="B672" s="786" t="s">
        <v>154</v>
      </c>
      <c r="C672" s="685">
        <v>31</v>
      </c>
      <c r="D672" s="739">
        <v>1.46</v>
      </c>
      <c r="E672" s="777">
        <v>29.54</v>
      </c>
      <c r="F672" s="678">
        <f t="shared" si="60"/>
        <v>31</v>
      </c>
      <c r="G672" s="230">
        <f t="shared" si="61"/>
        <v>1</v>
      </c>
      <c r="H672" s="32"/>
      <c r="I672" s="215">
        <v>20.7</v>
      </c>
      <c r="J672" s="215">
        <v>10.299999999999999</v>
      </c>
      <c r="K672" s="634">
        <f t="shared" si="62"/>
        <v>31</v>
      </c>
      <c r="L672" s="769"/>
      <c r="M672" s="215">
        <v>1</v>
      </c>
      <c r="N672" s="215">
        <v>0.46</v>
      </c>
      <c r="O672" s="634">
        <f t="shared" si="63"/>
        <v>1.46</v>
      </c>
      <c r="P672" s="770"/>
      <c r="T672" s="14"/>
      <c r="U672" s="193"/>
      <c r="V672" s="14"/>
      <c r="W672" s="14"/>
      <c r="X672" s="14"/>
      <c r="Y672" s="14"/>
      <c r="Z672" s="14"/>
    </row>
    <row r="673" spans="1:26" ht="15.75">
      <c r="A673" s="783">
        <v>11</v>
      </c>
      <c r="B673" s="786" t="s">
        <v>155</v>
      </c>
      <c r="C673" s="685">
        <v>21.6</v>
      </c>
      <c r="D673" s="739">
        <v>0.27</v>
      </c>
      <c r="E673" s="777">
        <v>19.130000000000003</v>
      </c>
      <c r="F673" s="678">
        <f t="shared" si="60"/>
        <v>19.400000000000002</v>
      </c>
      <c r="G673" s="230">
        <f t="shared" si="61"/>
        <v>0.8981481481481481</v>
      </c>
      <c r="H673" s="32"/>
      <c r="I673" s="215">
        <v>15.5</v>
      </c>
      <c r="J673" s="215">
        <v>6.1000000000000005</v>
      </c>
      <c r="K673" s="634">
        <f t="shared" si="62"/>
        <v>21.6</v>
      </c>
      <c r="L673" s="769"/>
      <c r="M673" s="215">
        <v>0</v>
      </c>
      <c r="N673" s="215">
        <v>0.27</v>
      </c>
      <c r="O673" s="634">
        <f t="shared" si="63"/>
        <v>0.27</v>
      </c>
      <c r="P673" s="770"/>
      <c r="T673" s="14"/>
      <c r="U673" s="193"/>
      <c r="V673" s="14"/>
      <c r="W673" s="14"/>
      <c r="X673" s="14"/>
      <c r="Y673" s="14"/>
      <c r="Z673" s="14"/>
    </row>
    <row r="674" spans="1:26" ht="15.75">
      <c r="A674" s="783">
        <v>12</v>
      </c>
      <c r="B674" s="786" t="s">
        <v>192</v>
      </c>
      <c r="C674" s="685">
        <v>26.299999999999997</v>
      </c>
      <c r="D674" s="739">
        <v>0.37</v>
      </c>
      <c r="E674" s="777">
        <v>23.53</v>
      </c>
      <c r="F674" s="678">
        <f t="shared" si="60"/>
        <v>23.900000000000002</v>
      </c>
      <c r="G674" s="230">
        <f t="shared" si="61"/>
        <v>0.9087452471482892</v>
      </c>
      <c r="H674" s="32"/>
      <c r="I674" s="215">
        <v>18</v>
      </c>
      <c r="J674" s="215">
        <v>8.299999999999999</v>
      </c>
      <c r="K674" s="634">
        <f t="shared" si="62"/>
        <v>26.299999999999997</v>
      </c>
      <c r="L674" s="769"/>
      <c r="M674" s="215">
        <v>0</v>
      </c>
      <c r="N674" s="215">
        <v>0.37</v>
      </c>
      <c r="O674" s="634">
        <f t="shared" si="63"/>
        <v>0.37</v>
      </c>
      <c r="P674" s="770"/>
      <c r="T674" s="14"/>
      <c r="U674" s="193"/>
      <c r="V674" s="14"/>
      <c r="W674" s="14"/>
      <c r="X674" s="14"/>
      <c r="Y674" s="14"/>
      <c r="Z674" s="14"/>
    </row>
    <row r="675" spans="1:26" ht="15.75">
      <c r="A675" s="783">
        <v>13</v>
      </c>
      <c r="B675" s="786" t="s">
        <v>227</v>
      </c>
      <c r="C675" s="685">
        <v>21.1</v>
      </c>
      <c r="D675" s="739">
        <v>0.46</v>
      </c>
      <c r="E675" s="777">
        <v>20.64</v>
      </c>
      <c r="F675" s="678">
        <f t="shared" si="60"/>
        <v>21.1</v>
      </c>
      <c r="G675" s="230">
        <f t="shared" si="61"/>
        <v>1</v>
      </c>
      <c r="H675" s="32"/>
      <c r="I675" s="215">
        <v>10.8</v>
      </c>
      <c r="J675" s="215">
        <v>10.299999999999999</v>
      </c>
      <c r="K675" s="634">
        <f t="shared" si="62"/>
        <v>21.1</v>
      </c>
      <c r="L675" s="769"/>
      <c r="M675" s="215">
        <v>0</v>
      </c>
      <c r="N675" s="215">
        <v>0.46</v>
      </c>
      <c r="O675" s="634">
        <f t="shared" si="63"/>
        <v>0.46</v>
      </c>
      <c r="P675" s="770"/>
      <c r="T675" s="14"/>
      <c r="U675" s="193"/>
      <c r="V675" s="14"/>
      <c r="W675" s="14"/>
      <c r="X675" s="14"/>
      <c r="Y675" s="14"/>
      <c r="Z675" s="14"/>
    </row>
    <row r="676" spans="1:26" ht="15.75">
      <c r="A676" s="783">
        <v>14</v>
      </c>
      <c r="B676" s="786" t="s">
        <v>157</v>
      </c>
      <c r="C676" s="685">
        <v>7.200000000000001</v>
      </c>
      <c r="D676" s="739">
        <v>0.04</v>
      </c>
      <c r="E676" s="777">
        <v>7.16</v>
      </c>
      <c r="F676" s="678">
        <f t="shared" si="60"/>
        <v>7.2</v>
      </c>
      <c r="G676" s="230">
        <f t="shared" si="61"/>
        <v>0.9999999999999999</v>
      </c>
      <c r="H676" s="32"/>
      <c r="I676" s="215">
        <v>6.1000000000000005</v>
      </c>
      <c r="J676" s="215">
        <v>1.1</v>
      </c>
      <c r="K676" s="634">
        <f t="shared" si="62"/>
        <v>7.200000000000001</v>
      </c>
      <c r="L676" s="769"/>
      <c r="M676" s="215">
        <v>0</v>
      </c>
      <c r="N676" s="215">
        <v>0.04</v>
      </c>
      <c r="O676" s="634">
        <f t="shared" si="63"/>
        <v>0.04</v>
      </c>
      <c r="P676" s="770"/>
      <c r="T676" s="14"/>
      <c r="U676" s="193"/>
      <c r="V676" s="14"/>
      <c r="W676" s="14"/>
      <c r="X676" s="14"/>
      <c r="Y676" s="14"/>
      <c r="Z676" s="14"/>
    </row>
    <row r="677" spans="1:26" ht="15.75">
      <c r="A677" s="783">
        <v>15</v>
      </c>
      <c r="B677" s="785" t="s">
        <v>158</v>
      </c>
      <c r="C677" s="685">
        <v>20.799999999999997</v>
      </c>
      <c r="D677" s="739">
        <v>3.42</v>
      </c>
      <c r="E677" s="777">
        <v>19.08</v>
      </c>
      <c r="F677" s="678">
        <f t="shared" si="60"/>
        <v>22.5</v>
      </c>
      <c r="G677" s="230">
        <f t="shared" si="61"/>
        <v>1.0817307692307694</v>
      </c>
      <c r="H677" s="32"/>
      <c r="I677" s="215">
        <v>11.5</v>
      </c>
      <c r="J677" s="215">
        <v>9.299999999999999</v>
      </c>
      <c r="K677" s="634">
        <f t="shared" si="62"/>
        <v>20.799999999999997</v>
      </c>
      <c r="L677" s="769"/>
      <c r="M677" s="215">
        <v>3</v>
      </c>
      <c r="N677" s="215">
        <v>0.42</v>
      </c>
      <c r="O677" s="634">
        <f t="shared" si="63"/>
        <v>3.42</v>
      </c>
      <c r="P677" s="770"/>
      <c r="T677" s="14"/>
      <c r="U677" s="193"/>
      <c r="V677" s="14"/>
      <c r="W677" s="14"/>
      <c r="X677" s="14"/>
      <c r="Y677" s="14"/>
      <c r="Z677" s="14"/>
    </row>
    <row r="678" spans="1:26" ht="15.75">
      <c r="A678" s="783">
        <v>16</v>
      </c>
      <c r="B678" s="785" t="s">
        <v>193</v>
      </c>
      <c r="C678" s="685">
        <v>30.799999999999997</v>
      </c>
      <c r="D678" s="739">
        <v>1.58</v>
      </c>
      <c r="E678" s="777">
        <v>29.220000000000002</v>
      </c>
      <c r="F678" s="678">
        <f t="shared" si="60"/>
        <v>30.800000000000004</v>
      </c>
      <c r="G678" s="230">
        <f t="shared" si="61"/>
        <v>1.0000000000000002</v>
      </c>
      <c r="H678" s="32"/>
      <c r="I678" s="215">
        <v>22.4</v>
      </c>
      <c r="J678" s="215">
        <v>8.4</v>
      </c>
      <c r="K678" s="634">
        <f t="shared" si="62"/>
        <v>30.799999999999997</v>
      </c>
      <c r="L678" s="769"/>
      <c r="M678" s="215">
        <v>1.2</v>
      </c>
      <c r="N678" s="215">
        <v>0.38</v>
      </c>
      <c r="O678" s="634">
        <f t="shared" si="63"/>
        <v>1.58</v>
      </c>
      <c r="P678" s="770"/>
      <c r="T678" s="14"/>
      <c r="U678" s="193"/>
      <c r="V678" s="14"/>
      <c r="W678" s="14"/>
      <c r="X678" s="14"/>
      <c r="Y678" s="14"/>
      <c r="Z678" s="14"/>
    </row>
    <row r="679" spans="1:26" ht="15.75">
      <c r="A679" s="783">
        <v>17</v>
      </c>
      <c r="B679" s="786" t="s">
        <v>159</v>
      </c>
      <c r="C679" s="772">
        <v>16.900000000000002</v>
      </c>
      <c r="D679" s="775">
        <v>0.31</v>
      </c>
      <c r="E679" s="778">
        <v>16.59</v>
      </c>
      <c r="F679" s="678">
        <f t="shared" si="60"/>
        <v>16.9</v>
      </c>
      <c r="G679" s="230">
        <f t="shared" si="61"/>
        <v>0.9999999999999998</v>
      </c>
      <c r="H679" s="32"/>
      <c r="I679" s="215">
        <v>12.200000000000001</v>
      </c>
      <c r="J679" s="215">
        <v>4.7</v>
      </c>
      <c r="K679" s="634">
        <f t="shared" si="62"/>
        <v>16.900000000000002</v>
      </c>
      <c r="L679" s="769"/>
      <c r="M679" s="215">
        <v>0.1</v>
      </c>
      <c r="N679" s="215">
        <v>0.21</v>
      </c>
      <c r="O679" s="634">
        <f t="shared" si="63"/>
        <v>0.31</v>
      </c>
      <c r="P679" s="770"/>
      <c r="T679" s="14"/>
      <c r="U679" s="193"/>
      <c r="V679" s="14"/>
      <c r="W679" s="14"/>
      <c r="X679" s="14"/>
      <c r="Y679" s="14"/>
      <c r="Z679" s="14"/>
    </row>
    <row r="680" spans="1:26" ht="15.75">
      <c r="A680" s="783">
        <v>18</v>
      </c>
      <c r="B680" s="785" t="s">
        <v>160</v>
      </c>
      <c r="C680" s="772">
        <v>54</v>
      </c>
      <c r="D680" s="775">
        <v>0.6</v>
      </c>
      <c r="E680" s="778">
        <v>53.400000000000006</v>
      </c>
      <c r="F680" s="678">
        <f t="shared" si="60"/>
        <v>54.00000000000001</v>
      </c>
      <c r="G680" s="230">
        <f t="shared" si="61"/>
        <v>1.0000000000000002</v>
      </c>
      <c r="H680" s="32"/>
      <c r="I680" s="215">
        <v>41</v>
      </c>
      <c r="J680" s="215">
        <v>13</v>
      </c>
      <c r="K680" s="634">
        <f t="shared" si="62"/>
        <v>54</v>
      </c>
      <c r="L680" s="769"/>
      <c r="M680" s="215">
        <v>0.01</v>
      </c>
      <c r="N680" s="215">
        <v>0.59</v>
      </c>
      <c r="O680" s="634">
        <f t="shared" si="63"/>
        <v>0.6</v>
      </c>
      <c r="P680" s="770"/>
      <c r="T680" s="14"/>
      <c r="U680" s="193"/>
      <c r="V680" s="14"/>
      <c r="W680" s="14"/>
      <c r="X680" s="14"/>
      <c r="Y680" s="14"/>
      <c r="Z680" s="14"/>
    </row>
    <row r="681" spans="1:26" ht="15.75">
      <c r="A681" s="784">
        <v>19</v>
      </c>
      <c r="B681" s="786" t="s">
        <v>161</v>
      </c>
      <c r="C681" s="772">
        <v>25.6</v>
      </c>
      <c r="D681" s="775">
        <v>0.53</v>
      </c>
      <c r="E681" s="778">
        <v>25.07</v>
      </c>
      <c r="F681" s="678">
        <f t="shared" si="60"/>
        <v>25.6</v>
      </c>
      <c r="G681" s="230">
        <f t="shared" si="61"/>
        <v>1</v>
      </c>
      <c r="H681" s="32"/>
      <c r="I681" s="215">
        <v>13.8</v>
      </c>
      <c r="J681" s="215">
        <v>11.799999999999999</v>
      </c>
      <c r="K681" s="634">
        <f t="shared" si="62"/>
        <v>25.6</v>
      </c>
      <c r="L681" s="769"/>
      <c r="M681" s="215">
        <v>0</v>
      </c>
      <c r="N681" s="215">
        <v>0.53</v>
      </c>
      <c r="O681" s="634">
        <f t="shared" si="63"/>
        <v>0.53</v>
      </c>
      <c r="P681" s="770"/>
      <c r="T681" s="14"/>
      <c r="U681" s="193"/>
      <c r="V681" s="14"/>
      <c r="W681" s="14"/>
      <c r="X681" s="14"/>
      <c r="Y681" s="14"/>
      <c r="Z681" s="14"/>
    </row>
    <row r="682" spans="1:26" ht="15.75">
      <c r="A682" s="784">
        <v>20</v>
      </c>
      <c r="B682" s="786" t="s">
        <v>175</v>
      </c>
      <c r="C682" s="773">
        <v>24.8</v>
      </c>
      <c r="D682" s="776">
        <v>0.4</v>
      </c>
      <c r="E682" s="779">
        <v>24.4</v>
      </c>
      <c r="F682" s="678">
        <f t="shared" si="60"/>
        <v>24.799999999999997</v>
      </c>
      <c r="G682" s="230">
        <f t="shared" si="61"/>
        <v>0.9999999999999999</v>
      </c>
      <c r="H682" s="32"/>
      <c r="I682" s="215">
        <v>15.700000000000001</v>
      </c>
      <c r="J682" s="215">
        <v>9.1</v>
      </c>
      <c r="K682" s="634">
        <f t="shared" si="62"/>
        <v>24.8</v>
      </c>
      <c r="L682" s="769"/>
      <c r="M682" s="215">
        <v>0</v>
      </c>
      <c r="N682" s="215">
        <v>0.4</v>
      </c>
      <c r="O682" s="634">
        <f t="shared" si="63"/>
        <v>0.4</v>
      </c>
      <c r="P682" s="770"/>
      <c r="T682" s="14"/>
      <c r="U682" s="193"/>
      <c r="V682" s="14"/>
      <c r="W682" s="14"/>
      <c r="X682" s="14"/>
      <c r="Y682" s="14"/>
      <c r="Z682" s="14"/>
    </row>
    <row r="683" spans="1:26" ht="15.75">
      <c r="A683" s="784">
        <v>21</v>
      </c>
      <c r="B683" s="786" t="s">
        <v>224</v>
      </c>
      <c r="C683" s="773">
        <v>31.5</v>
      </c>
      <c r="D683" s="776">
        <v>0.49</v>
      </c>
      <c r="E683" s="779">
        <v>31.009999999999998</v>
      </c>
      <c r="F683" s="678">
        <f t="shared" si="60"/>
        <v>31.499999999999996</v>
      </c>
      <c r="G683" s="230">
        <f t="shared" si="61"/>
        <v>0.9999999999999999</v>
      </c>
      <c r="H683" s="32"/>
      <c r="I683" s="215">
        <v>20.4</v>
      </c>
      <c r="J683" s="215">
        <v>11.1</v>
      </c>
      <c r="K683" s="634">
        <f t="shared" si="62"/>
        <v>31.5</v>
      </c>
      <c r="L683" s="769"/>
      <c r="M683" s="215">
        <v>0</v>
      </c>
      <c r="N683" s="215">
        <v>0.49</v>
      </c>
      <c r="O683" s="634">
        <f t="shared" si="63"/>
        <v>0.49</v>
      </c>
      <c r="P683" s="770"/>
      <c r="T683" s="14"/>
      <c r="U683" s="193"/>
      <c r="V683" s="14"/>
      <c r="W683" s="14"/>
      <c r="X683" s="14"/>
      <c r="Y683" s="14"/>
      <c r="Z683" s="14"/>
    </row>
    <row r="684" spans="1:26" ht="15.75">
      <c r="A684" s="784">
        <v>22</v>
      </c>
      <c r="B684" s="786" t="s">
        <v>225</v>
      </c>
      <c r="C684" s="773">
        <v>21.700000000000003</v>
      </c>
      <c r="D684" s="776">
        <v>0.24</v>
      </c>
      <c r="E684" s="779">
        <v>23.66</v>
      </c>
      <c r="F684" s="678">
        <f t="shared" si="60"/>
        <v>23.9</v>
      </c>
      <c r="G684" s="230">
        <f t="shared" si="61"/>
        <v>1.1013824884792625</v>
      </c>
      <c r="H684" s="32"/>
      <c r="I684" s="215">
        <v>16.3</v>
      </c>
      <c r="J684" s="215">
        <v>5.4</v>
      </c>
      <c r="K684" s="634">
        <f t="shared" si="62"/>
        <v>21.700000000000003</v>
      </c>
      <c r="L684" s="769"/>
      <c r="M684" s="215">
        <v>0</v>
      </c>
      <c r="N684" s="215">
        <v>0.24</v>
      </c>
      <c r="O684" s="634">
        <f t="shared" si="63"/>
        <v>0.24</v>
      </c>
      <c r="P684" s="770"/>
      <c r="T684" s="14"/>
      <c r="U684" s="193"/>
      <c r="V684" s="14"/>
      <c r="W684" s="14"/>
      <c r="X684" s="14"/>
      <c r="Y684" s="14"/>
      <c r="Z684" s="14"/>
    </row>
    <row r="685" spans="1:26" ht="15.75">
      <c r="A685" s="784">
        <v>23</v>
      </c>
      <c r="B685" s="786" t="s">
        <v>226</v>
      </c>
      <c r="C685" s="773">
        <v>23.099999999999998</v>
      </c>
      <c r="D685" s="776">
        <v>0.69</v>
      </c>
      <c r="E685" s="779">
        <v>23.71</v>
      </c>
      <c r="F685" s="678">
        <f t="shared" si="60"/>
        <v>24.400000000000002</v>
      </c>
      <c r="G685" s="230">
        <f t="shared" si="61"/>
        <v>1.0562770562770565</v>
      </c>
      <c r="H685" s="529"/>
      <c r="I685" s="215">
        <v>7.8</v>
      </c>
      <c r="J685" s="215">
        <v>15.299999999999999</v>
      </c>
      <c r="K685" s="634">
        <f t="shared" si="62"/>
        <v>23.099999999999998</v>
      </c>
      <c r="L685" s="769"/>
      <c r="M685" s="215">
        <v>0</v>
      </c>
      <c r="N685" s="215">
        <v>0.69</v>
      </c>
      <c r="O685" s="634">
        <f t="shared" si="63"/>
        <v>0.69</v>
      </c>
      <c r="P685" s="770"/>
      <c r="T685" s="14"/>
      <c r="U685" s="193"/>
      <c r="V685" s="14"/>
      <c r="W685" s="14"/>
      <c r="X685" s="14"/>
      <c r="Y685" s="14"/>
      <c r="Z685" s="14"/>
    </row>
    <row r="686" spans="1:26" ht="16.5" thickBot="1">
      <c r="A686" s="671"/>
      <c r="B686" s="787" t="s">
        <v>18</v>
      </c>
      <c r="C686" s="774">
        <v>652.5</v>
      </c>
      <c r="D686" s="763">
        <v>20.159999999999997</v>
      </c>
      <c r="E686" s="780">
        <v>632.34</v>
      </c>
      <c r="F686" s="687">
        <f t="shared" si="60"/>
        <v>652.5</v>
      </c>
      <c r="G686" s="274">
        <f t="shared" si="61"/>
        <v>1</v>
      </c>
      <c r="H686" s="19"/>
      <c r="I686" s="191">
        <v>433.29999999999995</v>
      </c>
      <c r="J686" s="191">
        <f>SUM(J663:J685)</f>
        <v>219.20000000000002</v>
      </c>
      <c r="K686" s="634">
        <f t="shared" si="62"/>
        <v>652.5</v>
      </c>
      <c r="L686" s="769"/>
      <c r="M686" s="191">
        <v>10.309999999999999</v>
      </c>
      <c r="N686" s="191">
        <v>9.85</v>
      </c>
      <c r="O686" s="634">
        <f t="shared" si="63"/>
        <v>20.159999999999997</v>
      </c>
      <c r="P686" s="770"/>
      <c r="T686" s="14"/>
      <c r="U686" s="193"/>
      <c r="V686" s="14"/>
      <c r="W686" s="14"/>
      <c r="X686" s="14"/>
      <c r="Y686" s="14"/>
      <c r="Z686" s="14"/>
    </row>
    <row r="687" spans="1:25" ht="15.75">
      <c r="A687" s="101"/>
      <c r="B687" s="7"/>
      <c r="C687" s="7"/>
      <c r="D687" s="101"/>
      <c r="E687" s="113"/>
      <c r="F687" s="7"/>
      <c r="G687" s="266"/>
      <c r="L687" s="769"/>
      <c r="M687" s="771"/>
      <c r="N687" s="771"/>
      <c r="O687" s="55"/>
      <c r="P687" s="770"/>
      <c r="Q687" s="193"/>
      <c r="R687" s="193"/>
      <c r="S687" s="193"/>
      <c r="T687" s="193"/>
      <c r="U687" s="193"/>
      <c r="V687" s="14"/>
      <c r="W687" s="14"/>
      <c r="X687" s="14"/>
      <c r="Y687" s="14"/>
    </row>
    <row r="688" spans="1:12" s="132" customFormat="1" ht="15.75">
      <c r="A688" s="131" t="s">
        <v>118</v>
      </c>
      <c r="B688" s="131"/>
      <c r="C688" s="131"/>
      <c r="D688" s="130"/>
      <c r="E688" s="255"/>
      <c r="F688" s="130"/>
      <c r="G688" s="260"/>
      <c r="H688" s="142"/>
      <c r="I688" s="2"/>
      <c r="J688" s="2"/>
      <c r="K688" s="2"/>
      <c r="L688" s="1"/>
    </row>
    <row r="689" spans="1:15" s="132" customFormat="1" ht="16.5" thickBot="1">
      <c r="A689" s="131" t="s">
        <v>308</v>
      </c>
      <c r="B689" s="131"/>
      <c r="C689" s="131"/>
      <c r="D689" s="130"/>
      <c r="E689" s="255"/>
      <c r="F689" s="130"/>
      <c r="G689" s="260"/>
      <c r="H689" s="142"/>
      <c r="I689" s="872" t="s">
        <v>238</v>
      </c>
      <c r="J689" s="872"/>
      <c r="K689" s="872"/>
      <c r="L689" s="2"/>
      <c r="M689" s="872" t="s">
        <v>239</v>
      </c>
      <c r="N689" s="872"/>
      <c r="O689" s="872"/>
    </row>
    <row r="690" spans="1:15" ht="63">
      <c r="A690" s="241" t="s">
        <v>8</v>
      </c>
      <c r="B690" s="242" t="s">
        <v>9</v>
      </c>
      <c r="C690" s="242" t="s">
        <v>309</v>
      </c>
      <c r="D690" s="242" t="s">
        <v>102</v>
      </c>
      <c r="E690" s="261" t="s">
        <v>103</v>
      </c>
      <c r="F690" s="286" t="s">
        <v>104</v>
      </c>
      <c r="G690" s="372"/>
      <c r="H690" s="57"/>
      <c r="I690" s="89" t="s">
        <v>228</v>
      </c>
      <c r="J690" s="89" t="s">
        <v>229</v>
      </c>
      <c r="K690" s="192" t="s">
        <v>18</v>
      </c>
      <c r="L690" s="768"/>
      <c r="M690" s="89" t="s">
        <v>228</v>
      </c>
      <c r="N690" s="89" t="s">
        <v>229</v>
      </c>
      <c r="O690" s="192" t="s">
        <v>18</v>
      </c>
    </row>
    <row r="691" spans="1:15" ht="15.75">
      <c r="A691" s="583">
        <v>1</v>
      </c>
      <c r="B691" s="678" t="str">
        <f>B663</f>
        <v>Tawang</v>
      </c>
      <c r="C691" s="678">
        <f>C663</f>
        <v>18.099999999999998</v>
      </c>
      <c r="D691" s="781">
        <f>F663</f>
        <v>18.1</v>
      </c>
      <c r="E691" s="781">
        <v>16.5</v>
      </c>
      <c r="F691" s="821">
        <f>E691/C691</f>
        <v>0.9116022099447515</v>
      </c>
      <c r="G691" s="502"/>
      <c r="H691" s="57"/>
      <c r="I691" s="215">
        <v>14.3</v>
      </c>
      <c r="J691" s="215">
        <v>3.64</v>
      </c>
      <c r="K691" s="634">
        <f>SUM(I691:J691)</f>
        <v>17.94</v>
      </c>
      <c r="L691" s="769"/>
      <c r="M691" s="215">
        <v>12.799999999999999</v>
      </c>
      <c r="N691" s="215">
        <v>3.7</v>
      </c>
      <c r="O691" s="634">
        <f>SUM(M691:N691)</f>
        <v>16.5</v>
      </c>
    </row>
    <row r="692" spans="1:15" ht="15.75">
      <c r="A692" s="583">
        <v>2</v>
      </c>
      <c r="B692" s="678" t="str">
        <f aca="true" t="shared" si="64" ref="B692:C713">B664</f>
        <v>West Kameng</v>
      </c>
      <c r="C692" s="678">
        <f t="shared" si="64"/>
        <v>37.8</v>
      </c>
      <c r="D692" s="781">
        <f aca="true" t="shared" si="65" ref="D692:D713">F664</f>
        <v>37.79999999999999</v>
      </c>
      <c r="E692" s="781">
        <v>36.4</v>
      </c>
      <c r="F692" s="821">
        <f aca="true" t="shared" si="66" ref="F692:F714">E692/C692</f>
        <v>0.962962962962963</v>
      </c>
      <c r="G692" s="502"/>
      <c r="H692" s="57"/>
      <c r="I692" s="215">
        <v>26.499999999999996</v>
      </c>
      <c r="J692" s="215">
        <v>10.79</v>
      </c>
      <c r="K692" s="634">
        <f aca="true" t="shared" si="67" ref="K692:K714">SUM(I692:J692)</f>
        <v>37.28999999999999</v>
      </c>
      <c r="L692" s="769"/>
      <c r="M692" s="215">
        <v>25.599999999999998</v>
      </c>
      <c r="N692" s="215">
        <v>10.8</v>
      </c>
      <c r="O692" s="634">
        <f aca="true" t="shared" si="68" ref="O692:O714">SUM(M692:N692)</f>
        <v>36.4</v>
      </c>
    </row>
    <row r="693" spans="1:15" ht="15.75">
      <c r="A693" s="583">
        <v>3</v>
      </c>
      <c r="B693" s="678" t="str">
        <f t="shared" si="64"/>
        <v>East Kameng</v>
      </c>
      <c r="C693" s="678">
        <f t="shared" si="64"/>
        <v>46</v>
      </c>
      <c r="D693" s="781">
        <f t="shared" si="65"/>
        <v>46</v>
      </c>
      <c r="E693" s="781">
        <v>46</v>
      </c>
      <c r="F693" s="821">
        <f t="shared" si="66"/>
        <v>1</v>
      </c>
      <c r="G693" s="502"/>
      <c r="H693" s="57"/>
      <c r="I693" s="215">
        <v>35.1</v>
      </c>
      <c r="J693" s="215">
        <v>10.4</v>
      </c>
      <c r="K693" s="634">
        <f t="shared" si="67"/>
        <v>45.5</v>
      </c>
      <c r="L693" s="769"/>
      <c r="M693" s="215">
        <v>35.1</v>
      </c>
      <c r="N693" s="215">
        <v>10.9</v>
      </c>
      <c r="O693" s="634">
        <f t="shared" si="68"/>
        <v>46</v>
      </c>
    </row>
    <row r="694" spans="1:15" ht="15.75">
      <c r="A694" s="583">
        <v>4</v>
      </c>
      <c r="B694" s="678" t="str">
        <f t="shared" si="64"/>
        <v>Papumpare</v>
      </c>
      <c r="C694" s="678">
        <f t="shared" si="64"/>
        <v>41</v>
      </c>
      <c r="D694" s="781">
        <f t="shared" si="65"/>
        <v>41</v>
      </c>
      <c r="E694" s="781">
        <v>41</v>
      </c>
      <c r="F694" s="821">
        <f t="shared" si="66"/>
        <v>1</v>
      </c>
      <c r="G694" s="502"/>
      <c r="H694" s="57"/>
      <c r="I694" s="215">
        <v>28.400000000000002</v>
      </c>
      <c r="J694" s="215">
        <v>12.020000000000001</v>
      </c>
      <c r="K694" s="634">
        <f t="shared" si="67"/>
        <v>40.42</v>
      </c>
      <c r="L694" s="769"/>
      <c r="M694" s="215">
        <v>28.4</v>
      </c>
      <c r="N694" s="215">
        <v>12.6</v>
      </c>
      <c r="O694" s="634">
        <f t="shared" si="68"/>
        <v>41</v>
      </c>
    </row>
    <row r="695" spans="1:15" ht="15.75">
      <c r="A695" s="583">
        <v>5</v>
      </c>
      <c r="B695" s="678" t="str">
        <f t="shared" si="64"/>
        <v>Kurung Kumey</v>
      </c>
      <c r="C695" s="678">
        <f t="shared" si="64"/>
        <v>24</v>
      </c>
      <c r="D695" s="781">
        <f t="shared" si="65"/>
        <v>22.7</v>
      </c>
      <c r="E695" s="781">
        <v>13.899999999999999</v>
      </c>
      <c r="F695" s="821">
        <f t="shared" si="66"/>
        <v>0.5791666666666666</v>
      </c>
      <c r="G695" s="502"/>
      <c r="H695" s="57"/>
      <c r="I695" s="215">
        <v>11.2</v>
      </c>
      <c r="J695" s="215">
        <v>10.979999999999999</v>
      </c>
      <c r="K695" s="634">
        <f t="shared" si="67"/>
        <v>22.18</v>
      </c>
      <c r="L695" s="769"/>
      <c r="M695" s="215">
        <v>8.7</v>
      </c>
      <c r="N695" s="215">
        <v>5.199999999999999</v>
      </c>
      <c r="O695" s="634">
        <f t="shared" si="68"/>
        <v>13.899999999999999</v>
      </c>
    </row>
    <row r="696" spans="1:15" ht="15.75">
      <c r="A696" s="583">
        <v>6</v>
      </c>
      <c r="B696" s="678" t="str">
        <f t="shared" si="64"/>
        <v>Kra Daadi</v>
      </c>
      <c r="C696" s="678">
        <f t="shared" si="64"/>
        <v>31.4</v>
      </c>
      <c r="D696" s="781">
        <f t="shared" si="65"/>
        <v>31.399999999999995</v>
      </c>
      <c r="E696" s="781">
        <v>31.4</v>
      </c>
      <c r="F696" s="821">
        <f t="shared" si="66"/>
        <v>1</v>
      </c>
      <c r="G696" s="502"/>
      <c r="H696" s="57"/>
      <c r="I696" s="215">
        <v>18.299999999999997</v>
      </c>
      <c r="J696" s="215">
        <v>12.51</v>
      </c>
      <c r="K696" s="634">
        <f t="shared" si="67"/>
        <v>30.809999999999995</v>
      </c>
      <c r="L696" s="769"/>
      <c r="M696" s="215">
        <v>18.299999999999997</v>
      </c>
      <c r="N696" s="215">
        <v>13.1</v>
      </c>
      <c r="O696" s="634">
        <f t="shared" si="68"/>
        <v>31.4</v>
      </c>
    </row>
    <row r="697" spans="1:121" s="25" customFormat="1" ht="15.75">
      <c r="A697" s="583">
        <v>7</v>
      </c>
      <c r="B697" s="678" t="str">
        <f t="shared" si="64"/>
        <v>Lower Subansiri</v>
      </c>
      <c r="C697" s="678">
        <f t="shared" si="64"/>
        <v>28.1</v>
      </c>
      <c r="D697" s="781">
        <f t="shared" si="65"/>
        <v>28.8</v>
      </c>
      <c r="E697" s="781">
        <v>28.5</v>
      </c>
      <c r="F697" s="821">
        <f t="shared" si="66"/>
        <v>1.0142348754448398</v>
      </c>
      <c r="G697" s="502"/>
      <c r="H697" s="57"/>
      <c r="I697" s="215">
        <v>19.8</v>
      </c>
      <c r="J697" s="215">
        <v>8.59</v>
      </c>
      <c r="K697" s="634">
        <f t="shared" si="67"/>
        <v>28.39</v>
      </c>
      <c r="L697" s="769"/>
      <c r="M697" s="215">
        <v>19.8</v>
      </c>
      <c r="N697" s="215">
        <v>8.7</v>
      </c>
      <c r="O697" s="634">
        <f t="shared" si="68"/>
        <v>28.5</v>
      </c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</row>
    <row r="698" spans="1:121" s="25" customFormat="1" ht="15.75">
      <c r="A698" s="583">
        <v>8</v>
      </c>
      <c r="B698" s="678" t="str">
        <f t="shared" si="64"/>
        <v>Upper Subansiri</v>
      </c>
      <c r="C698" s="678">
        <f t="shared" si="64"/>
        <v>40.8</v>
      </c>
      <c r="D698" s="781">
        <f t="shared" si="65"/>
        <v>40.800000000000004</v>
      </c>
      <c r="E698" s="781">
        <v>38.9</v>
      </c>
      <c r="F698" s="821">
        <f t="shared" si="66"/>
        <v>0.9534313725490197</v>
      </c>
      <c r="G698" s="502"/>
      <c r="H698" s="57"/>
      <c r="I698" s="215">
        <v>31.200000000000003</v>
      </c>
      <c r="J698" s="215">
        <v>9.170000000000002</v>
      </c>
      <c r="K698" s="634">
        <f t="shared" si="67"/>
        <v>40.370000000000005</v>
      </c>
      <c r="L698" s="769"/>
      <c r="M698" s="215">
        <v>29.9</v>
      </c>
      <c r="N698" s="215">
        <v>9</v>
      </c>
      <c r="O698" s="634">
        <f t="shared" si="68"/>
        <v>38.9</v>
      </c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</row>
    <row r="699" spans="1:121" s="25" customFormat="1" ht="15.75">
      <c r="A699" s="583">
        <v>9</v>
      </c>
      <c r="B699" s="678" t="str">
        <f t="shared" si="64"/>
        <v>West Siang</v>
      </c>
      <c r="C699" s="678">
        <f t="shared" si="64"/>
        <v>28.900000000000002</v>
      </c>
      <c r="D699" s="781">
        <f t="shared" si="65"/>
        <v>28.900000000000006</v>
      </c>
      <c r="E699" s="781">
        <v>28.900000000000002</v>
      </c>
      <c r="F699" s="821">
        <f t="shared" si="66"/>
        <v>1</v>
      </c>
      <c r="G699" s="502"/>
      <c r="H699" s="57"/>
      <c r="I699" s="215">
        <v>10.700000000000001</v>
      </c>
      <c r="J699" s="215">
        <v>12.600000000000001</v>
      </c>
      <c r="K699" s="634">
        <f t="shared" si="67"/>
        <v>23.300000000000004</v>
      </c>
      <c r="L699" s="769"/>
      <c r="M699" s="215">
        <v>15.700000000000001</v>
      </c>
      <c r="N699" s="215">
        <v>13.200000000000001</v>
      </c>
      <c r="O699" s="634">
        <f t="shared" si="68"/>
        <v>28.900000000000002</v>
      </c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</row>
    <row r="700" spans="1:121" s="25" customFormat="1" ht="15.75">
      <c r="A700" s="583">
        <v>10</v>
      </c>
      <c r="B700" s="678" t="str">
        <f t="shared" si="64"/>
        <v>East Siang</v>
      </c>
      <c r="C700" s="678">
        <f t="shared" si="64"/>
        <v>31</v>
      </c>
      <c r="D700" s="781">
        <f t="shared" si="65"/>
        <v>31</v>
      </c>
      <c r="E700" s="781">
        <v>27.800000000000004</v>
      </c>
      <c r="F700" s="821">
        <f t="shared" si="66"/>
        <v>0.8967741935483873</v>
      </c>
      <c r="G700" s="502"/>
      <c r="H700" s="57"/>
      <c r="I700" s="215">
        <v>19.7</v>
      </c>
      <c r="J700" s="215">
        <v>9.839999999999998</v>
      </c>
      <c r="K700" s="634">
        <f t="shared" si="67"/>
        <v>29.54</v>
      </c>
      <c r="L700" s="769"/>
      <c r="M700" s="215">
        <v>18.900000000000002</v>
      </c>
      <c r="N700" s="215">
        <v>8.9</v>
      </c>
      <c r="O700" s="634">
        <f t="shared" si="68"/>
        <v>27.800000000000004</v>
      </c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</row>
    <row r="701" spans="1:121" s="25" customFormat="1" ht="15.75">
      <c r="A701" s="583">
        <v>11</v>
      </c>
      <c r="B701" s="678" t="str">
        <f t="shared" si="64"/>
        <v>Upper Siang</v>
      </c>
      <c r="C701" s="678">
        <f t="shared" si="64"/>
        <v>21.6</v>
      </c>
      <c r="D701" s="781">
        <f t="shared" si="65"/>
        <v>19.400000000000002</v>
      </c>
      <c r="E701" s="781">
        <v>14</v>
      </c>
      <c r="F701" s="821">
        <f t="shared" si="66"/>
        <v>0.6481481481481481</v>
      </c>
      <c r="G701" s="502"/>
      <c r="H701" s="57"/>
      <c r="I701" s="215">
        <v>13.3</v>
      </c>
      <c r="J701" s="215">
        <v>5.830000000000001</v>
      </c>
      <c r="K701" s="634">
        <f t="shared" si="67"/>
        <v>19.130000000000003</v>
      </c>
      <c r="L701" s="769"/>
      <c r="M701" s="215">
        <v>10</v>
      </c>
      <c r="N701" s="215">
        <v>4</v>
      </c>
      <c r="O701" s="634">
        <f t="shared" si="68"/>
        <v>14</v>
      </c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</row>
    <row r="702" spans="1:121" s="25" customFormat="1" ht="15.75">
      <c r="A702" s="583">
        <v>12</v>
      </c>
      <c r="B702" s="678" t="str">
        <f t="shared" si="64"/>
        <v>Siang</v>
      </c>
      <c r="C702" s="678">
        <f t="shared" si="64"/>
        <v>26.299999999999997</v>
      </c>
      <c r="D702" s="781">
        <f t="shared" si="65"/>
        <v>23.900000000000002</v>
      </c>
      <c r="E702" s="781">
        <v>20</v>
      </c>
      <c r="F702" s="821">
        <f t="shared" si="66"/>
        <v>0.7604562737642586</v>
      </c>
      <c r="G702" s="502"/>
      <c r="H702" s="57"/>
      <c r="I702" s="215">
        <v>15.6</v>
      </c>
      <c r="J702" s="215">
        <v>7.930000000000001</v>
      </c>
      <c r="K702" s="634">
        <f t="shared" si="67"/>
        <v>23.53</v>
      </c>
      <c r="L702" s="769"/>
      <c r="M702" s="215">
        <v>12.5</v>
      </c>
      <c r="N702" s="215">
        <v>7.5</v>
      </c>
      <c r="O702" s="634">
        <f t="shared" si="68"/>
        <v>20</v>
      </c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</row>
    <row r="703" spans="1:121" s="25" customFormat="1" ht="15.75">
      <c r="A703" s="583">
        <v>13</v>
      </c>
      <c r="B703" s="678" t="str">
        <f t="shared" si="64"/>
        <v>L/Dibang Valley</v>
      </c>
      <c r="C703" s="678">
        <f t="shared" si="64"/>
        <v>21.1</v>
      </c>
      <c r="D703" s="781">
        <f t="shared" si="65"/>
        <v>21.1</v>
      </c>
      <c r="E703" s="781">
        <v>21.1</v>
      </c>
      <c r="F703" s="821">
        <f t="shared" si="66"/>
        <v>1</v>
      </c>
      <c r="G703" s="502"/>
      <c r="H703" s="57"/>
      <c r="I703" s="215">
        <v>10.8</v>
      </c>
      <c r="J703" s="215">
        <v>9.839999999999998</v>
      </c>
      <c r="K703" s="634">
        <f t="shared" si="67"/>
        <v>20.64</v>
      </c>
      <c r="L703" s="769"/>
      <c r="M703" s="215">
        <v>10.8</v>
      </c>
      <c r="N703" s="215">
        <v>10.299999999999999</v>
      </c>
      <c r="O703" s="634">
        <f t="shared" si="68"/>
        <v>21.1</v>
      </c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</row>
    <row r="704" spans="1:121" s="25" customFormat="1" ht="15.75">
      <c r="A704" s="583">
        <v>14</v>
      </c>
      <c r="B704" s="678" t="str">
        <f t="shared" si="64"/>
        <v>Dibang Valley</v>
      </c>
      <c r="C704" s="678">
        <f t="shared" si="64"/>
        <v>7.200000000000001</v>
      </c>
      <c r="D704" s="781">
        <f t="shared" si="65"/>
        <v>7.2</v>
      </c>
      <c r="E704" s="781">
        <v>6.699999999999999</v>
      </c>
      <c r="F704" s="821">
        <f t="shared" si="66"/>
        <v>0.9305555555555554</v>
      </c>
      <c r="G704" s="502"/>
      <c r="H704" s="57"/>
      <c r="I704" s="215">
        <v>6.1000000000000005</v>
      </c>
      <c r="J704" s="215">
        <v>1.06</v>
      </c>
      <c r="K704" s="634">
        <f t="shared" si="67"/>
        <v>7.16</v>
      </c>
      <c r="L704" s="769"/>
      <c r="M704" s="215">
        <v>5.6</v>
      </c>
      <c r="N704" s="215">
        <v>1.1</v>
      </c>
      <c r="O704" s="634">
        <f t="shared" si="68"/>
        <v>6.699999999999999</v>
      </c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</row>
    <row r="705" spans="1:121" s="25" customFormat="1" ht="15.75">
      <c r="A705" s="583">
        <v>15</v>
      </c>
      <c r="B705" s="678" t="str">
        <f t="shared" si="64"/>
        <v>Lohit</v>
      </c>
      <c r="C705" s="678">
        <f t="shared" si="64"/>
        <v>20.799999999999997</v>
      </c>
      <c r="D705" s="781">
        <f t="shared" si="65"/>
        <v>22.5</v>
      </c>
      <c r="E705" s="781">
        <v>20.8</v>
      </c>
      <c r="F705" s="821">
        <f t="shared" si="66"/>
        <v>1.0000000000000002</v>
      </c>
      <c r="G705" s="502"/>
      <c r="H705" s="57"/>
      <c r="I705" s="215">
        <v>10.200000000000001</v>
      </c>
      <c r="J705" s="215">
        <v>8.879999999999999</v>
      </c>
      <c r="K705" s="634">
        <f t="shared" si="67"/>
        <v>19.08</v>
      </c>
      <c r="L705" s="769"/>
      <c r="M705" s="215">
        <v>13.200000000000001</v>
      </c>
      <c r="N705" s="215">
        <v>7.6</v>
      </c>
      <c r="O705" s="634">
        <f t="shared" si="68"/>
        <v>20.8</v>
      </c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</row>
    <row r="706" spans="1:121" s="25" customFormat="1" ht="15.75">
      <c r="A706" s="583">
        <v>16</v>
      </c>
      <c r="B706" s="678" t="str">
        <f t="shared" si="64"/>
        <v>Namsai</v>
      </c>
      <c r="C706" s="678">
        <f t="shared" si="64"/>
        <v>30.799999999999997</v>
      </c>
      <c r="D706" s="781">
        <f t="shared" si="65"/>
        <v>30.800000000000004</v>
      </c>
      <c r="E706" s="781">
        <v>30.799999999999997</v>
      </c>
      <c r="F706" s="821">
        <f t="shared" si="66"/>
        <v>1</v>
      </c>
      <c r="G706" s="502"/>
      <c r="H706" s="57"/>
      <c r="I706" s="215">
        <v>21.200000000000003</v>
      </c>
      <c r="J706" s="215">
        <v>8.02</v>
      </c>
      <c r="K706" s="634">
        <f t="shared" si="67"/>
        <v>29.220000000000002</v>
      </c>
      <c r="L706" s="769"/>
      <c r="M706" s="215">
        <v>22.4</v>
      </c>
      <c r="N706" s="215">
        <v>8.4</v>
      </c>
      <c r="O706" s="634">
        <f t="shared" si="68"/>
        <v>30.799999999999997</v>
      </c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</row>
    <row r="707" spans="1:121" s="25" customFormat="1" ht="15.75">
      <c r="A707" s="583">
        <v>17</v>
      </c>
      <c r="B707" s="678" t="str">
        <f t="shared" si="64"/>
        <v>Anjaw</v>
      </c>
      <c r="C707" s="678">
        <f t="shared" si="64"/>
        <v>16.900000000000002</v>
      </c>
      <c r="D707" s="781">
        <f t="shared" si="65"/>
        <v>16.9</v>
      </c>
      <c r="E707" s="781">
        <v>16.900000000000002</v>
      </c>
      <c r="F707" s="821">
        <f t="shared" si="66"/>
        <v>1</v>
      </c>
      <c r="G707" s="502"/>
      <c r="H707" s="57"/>
      <c r="I707" s="215">
        <v>12.100000000000001</v>
      </c>
      <c r="J707" s="215">
        <v>4.489999999999999</v>
      </c>
      <c r="K707" s="634">
        <f t="shared" si="67"/>
        <v>16.59</v>
      </c>
      <c r="L707" s="769"/>
      <c r="M707" s="215">
        <v>12.200000000000001</v>
      </c>
      <c r="N707" s="215">
        <v>4.7</v>
      </c>
      <c r="O707" s="634">
        <f t="shared" si="68"/>
        <v>16.900000000000002</v>
      </c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</row>
    <row r="708" spans="1:121" s="25" customFormat="1" ht="15.75">
      <c r="A708" s="583">
        <v>18</v>
      </c>
      <c r="B708" s="678" t="str">
        <f t="shared" si="64"/>
        <v>Changlang</v>
      </c>
      <c r="C708" s="678">
        <f t="shared" si="64"/>
        <v>54</v>
      </c>
      <c r="D708" s="781">
        <f t="shared" si="65"/>
        <v>54.00000000000001</v>
      </c>
      <c r="E708" s="781">
        <v>54</v>
      </c>
      <c r="F708" s="821">
        <f t="shared" si="66"/>
        <v>1</v>
      </c>
      <c r="G708" s="502"/>
      <c r="H708" s="57"/>
      <c r="I708" s="215">
        <v>40.99</v>
      </c>
      <c r="J708" s="215">
        <v>12.41</v>
      </c>
      <c r="K708" s="634">
        <f t="shared" si="67"/>
        <v>53.400000000000006</v>
      </c>
      <c r="L708" s="769"/>
      <c r="M708" s="215">
        <v>41</v>
      </c>
      <c r="N708" s="215">
        <v>13</v>
      </c>
      <c r="O708" s="634">
        <f t="shared" si="68"/>
        <v>54</v>
      </c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</row>
    <row r="709" spans="1:121" s="25" customFormat="1" ht="15.75">
      <c r="A709" s="245">
        <v>19</v>
      </c>
      <c r="B709" s="678" t="str">
        <f t="shared" si="64"/>
        <v>Tirap</v>
      </c>
      <c r="C709" s="678">
        <f t="shared" si="64"/>
        <v>25.6</v>
      </c>
      <c r="D709" s="781">
        <f t="shared" si="65"/>
        <v>25.6</v>
      </c>
      <c r="E709" s="781">
        <v>25.6</v>
      </c>
      <c r="F709" s="821">
        <f t="shared" si="66"/>
        <v>1</v>
      </c>
      <c r="G709" s="502"/>
      <c r="H709" s="57"/>
      <c r="I709" s="215">
        <v>13.8</v>
      </c>
      <c r="J709" s="215">
        <v>11.27</v>
      </c>
      <c r="K709" s="634">
        <f t="shared" si="67"/>
        <v>25.07</v>
      </c>
      <c r="L709" s="769"/>
      <c r="M709" s="215">
        <v>13.8</v>
      </c>
      <c r="N709" s="215">
        <v>11.799999999999999</v>
      </c>
      <c r="O709" s="634">
        <f t="shared" si="68"/>
        <v>25.6</v>
      </c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</row>
    <row r="710" spans="1:121" s="25" customFormat="1" ht="15.75">
      <c r="A710" s="245">
        <v>20</v>
      </c>
      <c r="B710" s="678" t="str">
        <f t="shared" si="64"/>
        <v>Longding</v>
      </c>
      <c r="C710" s="678">
        <f t="shared" si="64"/>
        <v>24.8</v>
      </c>
      <c r="D710" s="781">
        <f t="shared" si="65"/>
        <v>24.799999999999997</v>
      </c>
      <c r="E710" s="781">
        <v>24.3</v>
      </c>
      <c r="F710" s="821">
        <f t="shared" si="66"/>
        <v>0.9798387096774194</v>
      </c>
      <c r="G710" s="502"/>
      <c r="H710" s="57"/>
      <c r="I710" s="215">
        <v>15.700000000000001</v>
      </c>
      <c r="J710" s="215">
        <v>8.7</v>
      </c>
      <c r="K710" s="634">
        <f t="shared" si="67"/>
        <v>24.4</v>
      </c>
      <c r="L710" s="769"/>
      <c r="M710" s="215">
        <v>15.700000000000001</v>
      </c>
      <c r="N710" s="215">
        <v>8.6</v>
      </c>
      <c r="O710" s="634">
        <f t="shared" si="68"/>
        <v>24.3</v>
      </c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</row>
    <row r="711" spans="1:121" s="25" customFormat="1" ht="15.75">
      <c r="A711" s="245">
        <v>21</v>
      </c>
      <c r="B711" s="678" t="str">
        <f t="shared" si="64"/>
        <v>CC, Itanagar</v>
      </c>
      <c r="C711" s="678">
        <f t="shared" si="64"/>
        <v>31.5</v>
      </c>
      <c r="D711" s="781">
        <f t="shared" si="65"/>
        <v>31.499999999999996</v>
      </c>
      <c r="E711" s="781">
        <v>31.5</v>
      </c>
      <c r="F711" s="821">
        <f t="shared" si="66"/>
        <v>1</v>
      </c>
      <c r="G711" s="502"/>
      <c r="H711" s="57"/>
      <c r="I711" s="215">
        <v>20.4</v>
      </c>
      <c r="J711" s="215">
        <v>10.61</v>
      </c>
      <c r="K711" s="634">
        <f t="shared" si="67"/>
        <v>31.009999999999998</v>
      </c>
      <c r="L711" s="769"/>
      <c r="M711" s="215">
        <v>20.4</v>
      </c>
      <c r="N711" s="215">
        <v>11.1</v>
      </c>
      <c r="O711" s="634">
        <f t="shared" si="68"/>
        <v>31.5</v>
      </c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</row>
    <row r="712" spans="1:121" s="25" customFormat="1" ht="15.75">
      <c r="A712" s="245">
        <v>22</v>
      </c>
      <c r="B712" s="678" t="str">
        <f t="shared" si="64"/>
        <v>Kamle</v>
      </c>
      <c r="C712" s="678">
        <f t="shared" si="64"/>
        <v>21.700000000000003</v>
      </c>
      <c r="D712" s="781">
        <f t="shared" si="65"/>
        <v>23.9</v>
      </c>
      <c r="E712" s="781">
        <v>22.5</v>
      </c>
      <c r="F712" s="821">
        <f t="shared" si="66"/>
        <v>1.0368663594470044</v>
      </c>
      <c r="G712" s="502"/>
      <c r="H712" s="57"/>
      <c r="I712" s="215">
        <v>18.5</v>
      </c>
      <c r="J712" s="215">
        <v>5.159999999999999</v>
      </c>
      <c r="K712" s="634">
        <f t="shared" si="67"/>
        <v>23.66</v>
      </c>
      <c r="L712" s="769"/>
      <c r="M712" s="215">
        <v>18.5</v>
      </c>
      <c r="N712" s="215">
        <v>4</v>
      </c>
      <c r="O712" s="634">
        <f t="shared" si="68"/>
        <v>22.5</v>
      </c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</row>
    <row r="713" spans="1:121" s="25" customFormat="1" ht="15.75">
      <c r="A713" s="245">
        <v>23</v>
      </c>
      <c r="B713" s="678" t="str">
        <f t="shared" si="64"/>
        <v>Lower Siang</v>
      </c>
      <c r="C713" s="678">
        <f t="shared" si="64"/>
        <v>23.099999999999998</v>
      </c>
      <c r="D713" s="781">
        <f t="shared" si="65"/>
        <v>24.400000000000002</v>
      </c>
      <c r="E713" s="781">
        <v>12.899999999999999</v>
      </c>
      <c r="F713" s="821">
        <f t="shared" si="66"/>
        <v>0.5584415584415584</v>
      </c>
      <c r="G713" s="502"/>
      <c r="H713" s="57"/>
      <c r="I713" s="215">
        <v>9.1</v>
      </c>
      <c r="J713" s="215">
        <v>14.61</v>
      </c>
      <c r="K713" s="634">
        <f t="shared" si="67"/>
        <v>23.71</v>
      </c>
      <c r="L713" s="769"/>
      <c r="M713" s="215">
        <v>9.1</v>
      </c>
      <c r="N713" s="215">
        <v>3.8</v>
      </c>
      <c r="O713" s="634">
        <f t="shared" si="68"/>
        <v>12.899999999999999</v>
      </c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</row>
    <row r="714" spans="1:15" s="2" customFormat="1" ht="16.5" thickBot="1">
      <c r="A714" s="503"/>
      <c r="B714" s="311" t="s">
        <v>18</v>
      </c>
      <c r="C714" s="738">
        <f>SUM(C691:C713)</f>
        <v>652.5</v>
      </c>
      <c r="D714" s="501">
        <f>SUM(D691:D713)</f>
        <v>652.4999999999999</v>
      </c>
      <c r="E714" s="788">
        <v>610.4</v>
      </c>
      <c r="F714" s="822">
        <f t="shared" si="66"/>
        <v>0.9354789272030651</v>
      </c>
      <c r="G714" s="504"/>
      <c r="H714" s="19"/>
      <c r="I714" s="191">
        <v>422.99</v>
      </c>
      <c r="J714" s="191">
        <v>209.35000000000002</v>
      </c>
      <c r="K714" s="634">
        <f t="shared" si="67"/>
        <v>632.34</v>
      </c>
      <c r="L714" s="769"/>
      <c r="M714" s="191">
        <v>418.4</v>
      </c>
      <c r="N714" s="191">
        <v>192</v>
      </c>
      <c r="O714" s="634">
        <f t="shared" si="68"/>
        <v>610.4</v>
      </c>
    </row>
    <row r="715" spans="1:8" ht="23.25" customHeight="1">
      <c r="A715" s="884"/>
      <c r="B715" s="884"/>
      <c r="C715" s="884"/>
      <c r="D715" s="884"/>
      <c r="E715" s="884"/>
      <c r="F715" s="884"/>
      <c r="G715" s="884"/>
      <c r="H715" s="170"/>
    </row>
    <row r="716" spans="1:11" ht="23.25" customHeight="1">
      <c r="A716" s="12"/>
      <c r="B716" s="12"/>
      <c r="C716" s="12"/>
      <c r="D716" s="12"/>
      <c r="E716" s="12"/>
      <c r="F716" s="12"/>
      <c r="G716" s="12"/>
      <c r="H716" s="170"/>
      <c r="I716" s="14"/>
      <c r="J716" s="14"/>
      <c r="K716" s="14"/>
    </row>
    <row r="717" spans="1:13" ht="15.75" customHeight="1">
      <c r="A717" s="884" t="s">
        <v>169</v>
      </c>
      <c r="B717" s="884"/>
      <c r="C717" s="884"/>
      <c r="D717" s="884"/>
      <c r="E717" s="884"/>
      <c r="F717" s="884"/>
      <c r="G717" s="884"/>
      <c r="H717" s="171"/>
      <c r="I717" s="194"/>
      <c r="J717" s="194"/>
      <c r="K717" s="194"/>
      <c r="L717" s="14"/>
      <c r="M717" s="14"/>
    </row>
    <row r="718" spans="1:63" s="148" customFormat="1" ht="15.75">
      <c r="A718" s="131"/>
      <c r="B718" s="131"/>
      <c r="C718" s="131"/>
      <c r="D718" s="130"/>
      <c r="E718" s="255"/>
      <c r="F718" s="130"/>
      <c r="G718" s="260"/>
      <c r="H718" s="142"/>
      <c r="I718" s="194"/>
      <c r="J718" s="194"/>
      <c r="K718" s="194"/>
      <c r="L718" s="194"/>
      <c r="M718" s="194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32"/>
      <c r="AH718" s="132"/>
      <c r="AI718" s="132"/>
      <c r="AJ718" s="132"/>
      <c r="AK718" s="132"/>
      <c r="AL718" s="132"/>
      <c r="AM718" s="132"/>
      <c r="AN718" s="132"/>
      <c r="AO718" s="132"/>
      <c r="AP718" s="132"/>
      <c r="AQ718" s="132"/>
      <c r="AR718" s="132"/>
      <c r="AS718" s="132"/>
      <c r="AT718" s="132"/>
      <c r="AU718" s="132"/>
      <c r="AV718" s="132"/>
      <c r="AW718" s="132"/>
      <c r="AX718" s="132"/>
      <c r="AY718" s="132"/>
      <c r="AZ718" s="132"/>
      <c r="BA718" s="132"/>
      <c r="BB718" s="132"/>
      <c r="BC718" s="132"/>
      <c r="BD718" s="132"/>
      <c r="BE718" s="132"/>
      <c r="BF718" s="132"/>
      <c r="BG718" s="132"/>
      <c r="BH718" s="132"/>
      <c r="BI718" s="132"/>
      <c r="BJ718" s="132"/>
      <c r="BK718" s="132"/>
    </row>
    <row r="719" spans="1:63" s="148" customFormat="1" ht="16.5" thickBot="1">
      <c r="A719" s="131" t="s">
        <v>308</v>
      </c>
      <c r="B719" s="131"/>
      <c r="C719" s="131"/>
      <c r="D719" s="130"/>
      <c r="E719" s="255"/>
      <c r="F719" s="130"/>
      <c r="G719" s="260"/>
      <c r="H719" s="142"/>
      <c r="I719" s="872" t="s">
        <v>39</v>
      </c>
      <c r="J719" s="872"/>
      <c r="K719" s="872"/>
      <c r="L719" s="194"/>
      <c r="M719" s="194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2"/>
      <c r="AN719" s="132"/>
      <c r="AO719" s="132"/>
      <c r="AP719" s="132"/>
      <c r="AQ719" s="132"/>
      <c r="AR719" s="132"/>
      <c r="AS719" s="132"/>
      <c r="AT719" s="132"/>
      <c r="AU719" s="132"/>
      <c r="AV719" s="132"/>
      <c r="AW719" s="132"/>
      <c r="AX719" s="132"/>
      <c r="AY719" s="132"/>
      <c r="AZ719" s="132"/>
      <c r="BA719" s="132"/>
      <c r="BB719" s="132"/>
      <c r="BC719" s="132"/>
      <c r="BD719" s="132"/>
      <c r="BE719" s="132"/>
      <c r="BF719" s="132"/>
      <c r="BG719" s="132"/>
      <c r="BH719" s="132"/>
      <c r="BI719" s="132"/>
      <c r="BJ719" s="132"/>
      <c r="BK719" s="132"/>
    </row>
    <row r="720" spans="1:63" s="41" customFormat="1" ht="63">
      <c r="A720" s="241" t="s">
        <v>8</v>
      </c>
      <c r="B720" s="242" t="s">
        <v>9</v>
      </c>
      <c r="C720" s="242" t="str">
        <f>C690</f>
        <v>Allocation for 2018-19</v>
      </c>
      <c r="D720" s="242" t="s">
        <v>102</v>
      </c>
      <c r="E720" s="261" t="s">
        <v>311</v>
      </c>
      <c r="F720" s="262" t="s">
        <v>310</v>
      </c>
      <c r="G720" s="10"/>
      <c r="H720" s="14"/>
      <c r="I720" s="89" t="s">
        <v>228</v>
      </c>
      <c r="J720" s="89" t="s">
        <v>229</v>
      </c>
      <c r="K720" s="192" t="s">
        <v>18</v>
      </c>
      <c r="L720" s="175"/>
      <c r="M720" s="14"/>
      <c r="N720" s="1"/>
      <c r="O720" s="1"/>
      <c r="P720" s="1"/>
      <c r="Q720" s="1"/>
      <c r="R720" s="1"/>
      <c r="S720" s="1"/>
      <c r="T720" s="205"/>
      <c r="U720" s="20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s="41" customFormat="1" ht="15.75">
      <c r="A721" s="584">
        <v>1</v>
      </c>
      <c r="B721" s="685" t="str">
        <f>B691</f>
        <v>Tawang</v>
      </c>
      <c r="C721" s="678">
        <f>C663</f>
        <v>18.099999999999998</v>
      </c>
      <c r="D721" s="781">
        <f>F663</f>
        <v>18.1</v>
      </c>
      <c r="E721" s="777">
        <v>1.6000000000000016</v>
      </c>
      <c r="F721" s="585">
        <f>E721/C721</f>
        <v>0.08839779005524873</v>
      </c>
      <c r="G721" s="437"/>
      <c r="H721" s="14"/>
      <c r="I721" s="215">
        <v>1.5000000000000013</v>
      </c>
      <c r="J721" s="215">
        <v>0.10000000000000031</v>
      </c>
      <c r="K721" s="634">
        <f>SUM(I721:J721)</f>
        <v>1.6000000000000016</v>
      </c>
      <c r="L721" s="193"/>
      <c r="M721" s="14"/>
      <c r="N721" s="1"/>
      <c r="O721" s="1"/>
      <c r="P721" s="1"/>
      <c r="Q721" s="1"/>
      <c r="R721" s="1"/>
      <c r="S721" s="1"/>
      <c r="T721" s="206"/>
      <c r="U721" s="206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s="41" customFormat="1" ht="15.75">
      <c r="A722" s="584">
        <v>2</v>
      </c>
      <c r="B722" s="685" t="str">
        <f aca="true" t="shared" si="69" ref="B722:B743">B692</f>
        <v>West Kameng</v>
      </c>
      <c r="C722" s="678">
        <f aca="true" t="shared" si="70" ref="C722:C743">C664</f>
        <v>37.8</v>
      </c>
      <c r="D722" s="781">
        <f aca="true" t="shared" si="71" ref="D722:D743">F664</f>
        <v>37.79999999999999</v>
      </c>
      <c r="E722" s="777">
        <v>1.3999999999999977</v>
      </c>
      <c r="F722" s="585">
        <f aca="true" t="shared" si="72" ref="F722:F744">E722/C722</f>
        <v>0.03703703703703698</v>
      </c>
      <c r="G722" s="437"/>
      <c r="H722" s="14"/>
      <c r="I722" s="215">
        <v>0.8999999999999986</v>
      </c>
      <c r="J722" s="215">
        <v>0.4999999999999991</v>
      </c>
      <c r="K722" s="634">
        <f aca="true" t="shared" si="73" ref="K722:K744">SUM(I722:J722)</f>
        <v>1.3999999999999977</v>
      </c>
      <c r="L722" s="193"/>
      <c r="M722" s="14"/>
      <c r="N722" s="1"/>
      <c r="O722" s="1"/>
      <c r="P722" s="1"/>
      <c r="Q722" s="1"/>
      <c r="R722" s="1"/>
      <c r="S722" s="1"/>
      <c r="T722" s="206"/>
      <c r="U722" s="206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s="41" customFormat="1" ht="15.75">
      <c r="A723" s="584">
        <v>3</v>
      </c>
      <c r="B723" s="685" t="str">
        <f t="shared" si="69"/>
        <v>East Kameng</v>
      </c>
      <c r="C723" s="678">
        <f t="shared" si="70"/>
        <v>46</v>
      </c>
      <c r="D723" s="781">
        <f t="shared" si="71"/>
        <v>46</v>
      </c>
      <c r="E723" s="777">
        <v>0</v>
      </c>
      <c r="F723" s="585">
        <f t="shared" si="72"/>
        <v>0</v>
      </c>
      <c r="G723" s="437"/>
      <c r="H723" s="14"/>
      <c r="I723" s="215">
        <v>0</v>
      </c>
      <c r="J723" s="215">
        <v>0</v>
      </c>
      <c r="K723" s="634">
        <f t="shared" si="73"/>
        <v>0</v>
      </c>
      <c r="L723" s="193"/>
      <c r="M723" s="14"/>
      <c r="N723" s="1"/>
      <c r="O723" s="1"/>
      <c r="P723" s="1"/>
      <c r="Q723" s="1"/>
      <c r="R723" s="1"/>
      <c r="S723" s="1"/>
      <c r="T723" s="206"/>
      <c r="U723" s="206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s="41" customFormat="1" ht="15.75">
      <c r="A724" s="584">
        <v>4</v>
      </c>
      <c r="B724" s="685" t="str">
        <f t="shared" si="69"/>
        <v>Papumpare</v>
      </c>
      <c r="C724" s="678">
        <f t="shared" si="70"/>
        <v>41</v>
      </c>
      <c r="D724" s="781">
        <f t="shared" si="71"/>
        <v>41</v>
      </c>
      <c r="E724" s="777">
        <v>0</v>
      </c>
      <c r="F724" s="585">
        <f t="shared" si="72"/>
        <v>0</v>
      </c>
      <c r="G724" s="437"/>
      <c r="H724" s="14"/>
      <c r="I724" s="215">
        <v>0</v>
      </c>
      <c r="J724" s="215">
        <v>0</v>
      </c>
      <c r="K724" s="634">
        <f t="shared" si="73"/>
        <v>0</v>
      </c>
      <c r="L724" s="193"/>
      <c r="M724" s="14"/>
      <c r="N724" s="1"/>
      <c r="O724" s="1"/>
      <c r="P724" s="1"/>
      <c r="Q724" s="1"/>
      <c r="R724" s="1"/>
      <c r="S724" s="1"/>
      <c r="T724" s="206"/>
      <c r="U724" s="206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s="41" customFormat="1" ht="15.75">
      <c r="A725" s="584">
        <v>5</v>
      </c>
      <c r="B725" s="685" t="str">
        <f t="shared" si="69"/>
        <v>Kurung Kumey</v>
      </c>
      <c r="C725" s="678">
        <f t="shared" si="70"/>
        <v>24</v>
      </c>
      <c r="D725" s="781">
        <f t="shared" si="71"/>
        <v>22.7</v>
      </c>
      <c r="E725" s="777">
        <v>8.799999999999997</v>
      </c>
      <c r="F725" s="585">
        <f t="shared" si="72"/>
        <v>0.36666666666666653</v>
      </c>
      <c r="G725" s="437"/>
      <c r="H725" s="14"/>
      <c r="I725" s="215">
        <v>2.5</v>
      </c>
      <c r="J725" s="215">
        <v>6.299999999999998</v>
      </c>
      <c r="K725" s="634">
        <f t="shared" si="73"/>
        <v>8.799999999999997</v>
      </c>
      <c r="L725" s="193"/>
      <c r="M725" s="14"/>
      <c r="N725" s="1"/>
      <c r="O725" s="1"/>
      <c r="P725" s="1"/>
      <c r="Q725" s="1"/>
      <c r="R725" s="1"/>
      <c r="S725" s="1"/>
      <c r="T725" s="206"/>
      <c r="U725" s="206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s="41" customFormat="1" ht="15.75">
      <c r="A726" s="584">
        <v>6</v>
      </c>
      <c r="B726" s="685" t="str">
        <f t="shared" si="69"/>
        <v>Kra Daadi</v>
      </c>
      <c r="C726" s="678">
        <f t="shared" si="70"/>
        <v>31.4</v>
      </c>
      <c r="D726" s="781">
        <f t="shared" si="71"/>
        <v>31.399999999999995</v>
      </c>
      <c r="E726" s="777">
        <v>0</v>
      </c>
      <c r="F726" s="585">
        <f t="shared" si="72"/>
        <v>0</v>
      </c>
      <c r="G726" s="437"/>
      <c r="H726" s="14"/>
      <c r="I726" s="215">
        <v>0</v>
      </c>
      <c r="J726" s="215">
        <v>0</v>
      </c>
      <c r="K726" s="634">
        <f t="shared" si="73"/>
        <v>0</v>
      </c>
      <c r="L726" s="193"/>
      <c r="M726" s="14"/>
      <c r="N726" s="1"/>
      <c r="O726" s="1"/>
      <c r="P726" s="1"/>
      <c r="Q726" s="1"/>
      <c r="R726" s="1"/>
      <c r="S726" s="1"/>
      <c r="T726" s="206"/>
      <c r="U726" s="206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s="41" customFormat="1" ht="15.75">
      <c r="A727" s="584">
        <v>7</v>
      </c>
      <c r="B727" s="685" t="str">
        <f t="shared" si="69"/>
        <v>Lower Subansiri</v>
      </c>
      <c r="C727" s="678">
        <f t="shared" si="70"/>
        <v>28.1</v>
      </c>
      <c r="D727" s="781">
        <f t="shared" si="71"/>
        <v>28.8</v>
      </c>
      <c r="E727" s="777">
        <v>0.2999999999999996</v>
      </c>
      <c r="F727" s="585">
        <f t="shared" si="72"/>
        <v>0.010676156583629878</v>
      </c>
      <c r="G727" s="437"/>
      <c r="H727" s="14"/>
      <c r="I727" s="215">
        <v>0</v>
      </c>
      <c r="J727" s="215">
        <v>0.2999999999999996</v>
      </c>
      <c r="K727" s="634">
        <f t="shared" si="73"/>
        <v>0.2999999999999996</v>
      </c>
      <c r="L727" s="193"/>
      <c r="M727" s="14"/>
      <c r="N727" s="1"/>
      <c r="O727" s="1"/>
      <c r="P727" s="1"/>
      <c r="Q727" s="1"/>
      <c r="R727" s="1"/>
      <c r="S727" s="1"/>
      <c r="T727" s="206"/>
      <c r="U727" s="206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s="41" customFormat="1" ht="15.75">
      <c r="A728" s="584">
        <v>8</v>
      </c>
      <c r="B728" s="685" t="str">
        <f t="shared" si="69"/>
        <v>Upper Subansiri</v>
      </c>
      <c r="C728" s="678">
        <f t="shared" si="70"/>
        <v>40.8</v>
      </c>
      <c r="D728" s="781">
        <f t="shared" si="71"/>
        <v>40.800000000000004</v>
      </c>
      <c r="E728" s="777">
        <v>1.9000000000000026</v>
      </c>
      <c r="F728" s="585">
        <f t="shared" si="72"/>
        <v>0.046568627450980456</v>
      </c>
      <c r="G728" s="437"/>
      <c r="H728" s="14"/>
      <c r="I728" s="215">
        <v>1.3000000000000016</v>
      </c>
      <c r="J728" s="215">
        <v>0.6000000000000009</v>
      </c>
      <c r="K728" s="634">
        <f t="shared" si="73"/>
        <v>1.9000000000000026</v>
      </c>
      <c r="L728" s="193"/>
      <c r="M728" s="14"/>
      <c r="N728" s="1"/>
      <c r="O728" s="1"/>
      <c r="P728" s="1"/>
      <c r="Q728" s="1"/>
      <c r="R728" s="1"/>
      <c r="S728" s="1"/>
      <c r="T728" s="206"/>
      <c r="U728" s="206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s="41" customFormat="1" ht="15.75">
      <c r="A729" s="584">
        <v>9</v>
      </c>
      <c r="B729" s="685" t="str">
        <f t="shared" si="69"/>
        <v>West Siang</v>
      </c>
      <c r="C729" s="678">
        <f t="shared" si="70"/>
        <v>28.900000000000002</v>
      </c>
      <c r="D729" s="781">
        <f t="shared" si="71"/>
        <v>28.900000000000006</v>
      </c>
      <c r="E729" s="777">
        <v>0</v>
      </c>
      <c r="F729" s="585">
        <f t="shared" si="72"/>
        <v>0</v>
      </c>
      <c r="G729" s="437"/>
      <c r="H729" s="14"/>
      <c r="I729" s="215">
        <v>0</v>
      </c>
      <c r="J729" s="215">
        <v>0</v>
      </c>
      <c r="K729" s="634">
        <f t="shared" si="73"/>
        <v>0</v>
      </c>
      <c r="L729" s="193"/>
      <c r="M729" s="14"/>
      <c r="N729" s="1"/>
      <c r="O729" s="1"/>
      <c r="P729" s="1"/>
      <c r="Q729" s="1"/>
      <c r="R729" s="1"/>
      <c r="S729" s="1"/>
      <c r="T729" s="206"/>
      <c r="U729" s="206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s="41" customFormat="1" ht="15.75">
      <c r="A730" s="584">
        <v>10</v>
      </c>
      <c r="B730" s="685" t="str">
        <f t="shared" si="69"/>
        <v>East Siang</v>
      </c>
      <c r="C730" s="678">
        <f t="shared" si="70"/>
        <v>31</v>
      </c>
      <c r="D730" s="781">
        <f t="shared" si="71"/>
        <v>31</v>
      </c>
      <c r="E730" s="777">
        <v>3.1999999999999975</v>
      </c>
      <c r="F730" s="585">
        <f t="shared" si="72"/>
        <v>0.10322580645161282</v>
      </c>
      <c r="G730" s="437"/>
      <c r="H730" s="14"/>
      <c r="I730" s="215">
        <v>1.7999999999999974</v>
      </c>
      <c r="J730" s="215">
        <v>1.4</v>
      </c>
      <c r="K730" s="634">
        <f t="shared" si="73"/>
        <v>3.1999999999999975</v>
      </c>
      <c r="L730" s="193"/>
      <c r="M730" s="14"/>
      <c r="N730" s="1"/>
      <c r="O730" s="1"/>
      <c r="P730" s="1"/>
      <c r="Q730" s="1"/>
      <c r="R730" s="1"/>
      <c r="S730" s="1"/>
      <c r="T730" s="206"/>
      <c r="U730" s="206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s="41" customFormat="1" ht="15.75">
      <c r="A731" s="584">
        <v>11</v>
      </c>
      <c r="B731" s="685" t="str">
        <f t="shared" si="69"/>
        <v>Upper Siang</v>
      </c>
      <c r="C731" s="678">
        <f t="shared" si="70"/>
        <v>21.6</v>
      </c>
      <c r="D731" s="781">
        <f t="shared" si="71"/>
        <v>19.400000000000002</v>
      </c>
      <c r="E731" s="777">
        <v>5.4</v>
      </c>
      <c r="F731" s="585">
        <f t="shared" si="72"/>
        <v>0.25</v>
      </c>
      <c r="G731" s="437"/>
      <c r="H731" s="14"/>
      <c r="I731" s="215">
        <v>3.3000000000000007</v>
      </c>
      <c r="J731" s="215">
        <v>2.1</v>
      </c>
      <c r="K731" s="634">
        <f t="shared" si="73"/>
        <v>5.4</v>
      </c>
      <c r="L731" s="193"/>
      <c r="M731" s="14"/>
      <c r="N731" s="1"/>
      <c r="O731" s="1"/>
      <c r="P731" s="1"/>
      <c r="Q731" s="1"/>
      <c r="R731" s="1"/>
      <c r="S731" s="1"/>
      <c r="T731" s="206"/>
      <c r="U731" s="206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s="41" customFormat="1" ht="15.75">
      <c r="A732" s="584">
        <v>12</v>
      </c>
      <c r="B732" s="685" t="str">
        <f t="shared" si="69"/>
        <v>Siang</v>
      </c>
      <c r="C732" s="678">
        <f t="shared" si="70"/>
        <v>26.299999999999997</v>
      </c>
      <c r="D732" s="781">
        <f t="shared" si="71"/>
        <v>23.900000000000002</v>
      </c>
      <c r="E732" s="777">
        <v>3.9</v>
      </c>
      <c r="F732" s="585">
        <f t="shared" si="72"/>
        <v>0.14828897338403044</v>
      </c>
      <c r="G732" s="437"/>
      <c r="H732" s="14"/>
      <c r="I732" s="215">
        <v>3.099999999999999</v>
      </c>
      <c r="J732" s="215">
        <v>0.8000000000000006</v>
      </c>
      <c r="K732" s="634">
        <f t="shared" si="73"/>
        <v>3.9</v>
      </c>
      <c r="L732" s="193"/>
      <c r="M732" s="14"/>
      <c r="N732" s="1"/>
      <c r="O732" s="1"/>
      <c r="P732" s="1"/>
      <c r="Q732" s="1"/>
      <c r="R732" s="1"/>
      <c r="S732" s="1"/>
      <c r="T732" s="206"/>
      <c r="U732" s="206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s="41" customFormat="1" ht="15.75">
      <c r="A733" s="584">
        <v>13</v>
      </c>
      <c r="B733" s="685" t="str">
        <f t="shared" si="69"/>
        <v>L/Dibang Valley</v>
      </c>
      <c r="C733" s="678">
        <f t="shared" si="70"/>
        <v>21.1</v>
      </c>
      <c r="D733" s="781">
        <f t="shared" si="71"/>
        <v>21.1</v>
      </c>
      <c r="E733" s="777">
        <v>0</v>
      </c>
      <c r="F733" s="585">
        <f t="shared" si="72"/>
        <v>0</v>
      </c>
      <c r="G733" s="437"/>
      <c r="H733" s="14"/>
      <c r="I733" s="215">
        <v>0</v>
      </c>
      <c r="J733" s="215">
        <v>0</v>
      </c>
      <c r="K733" s="634">
        <f t="shared" si="73"/>
        <v>0</v>
      </c>
      <c r="L733" s="193"/>
      <c r="M733" s="14"/>
      <c r="N733" s="1"/>
      <c r="O733" s="1"/>
      <c r="P733" s="1"/>
      <c r="Q733" s="1"/>
      <c r="R733" s="1"/>
      <c r="S733" s="1"/>
      <c r="T733" s="206"/>
      <c r="U733" s="206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s="41" customFormat="1" ht="15.75">
      <c r="A734" s="584">
        <v>14</v>
      </c>
      <c r="B734" s="685" t="str">
        <f t="shared" si="69"/>
        <v>Dibang Valley</v>
      </c>
      <c r="C734" s="678">
        <f t="shared" si="70"/>
        <v>7.200000000000001</v>
      </c>
      <c r="D734" s="781">
        <f t="shared" si="71"/>
        <v>7.2</v>
      </c>
      <c r="E734" s="777">
        <v>0.5000000000000001</v>
      </c>
      <c r="F734" s="585">
        <f t="shared" si="72"/>
        <v>0.06944444444444445</v>
      </c>
      <c r="G734" s="437"/>
      <c r="H734" s="14"/>
      <c r="I734" s="215">
        <v>0.5000000000000001</v>
      </c>
      <c r="J734" s="215">
        <v>0</v>
      </c>
      <c r="K734" s="634">
        <f t="shared" si="73"/>
        <v>0.5000000000000001</v>
      </c>
      <c r="L734" s="193"/>
      <c r="M734" s="14"/>
      <c r="N734" s="1"/>
      <c r="O734" s="1"/>
      <c r="P734" s="1"/>
      <c r="Q734" s="1"/>
      <c r="R734" s="1"/>
      <c r="S734" s="1"/>
      <c r="T734" s="206"/>
      <c r="U734" s="206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s="41" customFormat="1" ht="15.75">
      <c r="A735" s="584">
        <v>15</v>
      </c>
      <c r="B735" s="685" t="str">
        <f t="shared" si="69"/>
        <v>Lohit</v>
      </c>
      <c r="C735" s="678">
        <f t="shared" si="70"/>
        <v>20.799999999999997</v>
      </c>
      <c r="D735" s="781">
        <f t="shared" si="71"/>
        <v>22.5</v>
      </c>
      <c r="E735" s="777">
        <v>1.6999999999999993</v>
      </c>
      <c r="F735" s="585">
        <f t="shared" si="72"/>
        <v>0.0817307692307692</v>
      </c>
      <c r="G735" s="437"/>
      <c r="H735" s="14"/>
      <c r="I735" s="215">
        <v>0</v>
      </c>
      <c r="J735" s="215">
        <v>1.6999999999999993</v>
      </c>
      <c r="K735" s="634">
        <f t="shared" si="73"/>
        <v>1.6999999999999993</v>
      </c>
      <c r="L735" s="193"/>
      <c r="M735" s="14"/>
      <c r="N735" s="1"/>
      <c r="O735" s="1"/>
      <c r="P735" s="1"/>
      <c r="Q735" s="1"/>
      <c r="R735" s="1"/>
      <c r="S735" s="1"/>
      <c r="T735" s="206"/>
      <c r="U735" s="206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s="41" customFormat="1" ht="15.75">
      <c r="A736" s="584">
        <v>16</v>
      </c>
      <c r="B736" s="685" t="str">
        <f t="shared" si="69"/>
        <v>Namsai</v>
      </c>
      <c r="C736" s="678">
        <f t="shared" si="70"/>
        <v>30.799999999999997</v>
      </c>
      <c r="D736" s="781">
        <f t="shared" si="71"/>
        <v>30.800000000000004</v>
      </c>
      <c r="E736" s="789">
        <v>0</v>
      </c>
      <c r="F736" s="585">
        <f t="shared" si="72"/>
        <v>0</v>
      </c>
      <c r="G736" s="456"/>
      <c r="H736" s="32"/>
      <c r="I736" s="215">
        <v>0</v>
      </c>
      <c r="J736" s="215">
        <v>0</v>
      </c>
      <c r="K736" s="634">
        <f t="shared" si="73"/>
        <v>0</v>
      </c>
      <c r="L736" s="193"/>
      <c r="M736" s="14"/>
      <c r="N736" s="1"/>
      <c r="O736" s="1"/>
      <c r="P736" s="1"/>
      <c r="Q736" s="1"/>
      <c r="R736" s="1"/>
      <c r="S736" s="1"/>
      <c r="T736" s="207"/>
      <c r="U736" s="207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s="41" customFormat="1" ht="15.75">
      <c r="A737" s="584">
        <v>17</v>
      </c>
      <c r="B737" s="685" t="str">
        <f t="shared" si="69"/>
        <v>Anjaw</v>
      </c>
      <c r="C737" s="678">
        <f t="shared" si="70"/>
        <v>16.900000000000002</v>
      </c>
      <c r="D737" s="781">
        <f t="shared" si="71"/>
        <v>16.9</v>
      </c>
      <c r="E737" s="789">
        <v>0</v>
      </c>
      <c r="F737" s="585">
        <f t="shared" si="72"/>
        <v>0</v>
      </c>
      <c r="G737" s="456"/>
      <c r="H737" s="32"/>
      <c r="I737" s="215">
        <v>0</v>
      </c>
      <c r="J737" s="215">
        <v>0</v>
      </c>
      <c r="K737" s="634">
        <f t="shared" si="73"/>
        <v>0</v>
      </c>
      <c r="L737" s="193"/>
      <c r="M737" s="14"/>
      <c r="N737" s="1"/>
      <c r="O737" s="1"/>
      <c r="P737" s="1"/>
      <c r="Q737" s="1"/>
      <c r="R737" s="1"/>
      <c r="S737" s="1"/>
      <c r="T737" s="207"/>
      <c r="U737" s="207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s="41" customFormat="1" ht="15.75">
      <c r="A738" s="584">
        <v>18</v>
      </c>
      <c r="B738" s="685" t="str">
        <f t="shared" si="69"/>
        <v>Changlang</v>
      </c>
      <c r="C738" s="678">
        <f t="shared" si="70"/>
        <v>54</v>
      </c>
      <c r="D738" s="781">
        <f t="shared" si="71"/>
        <v>54.00000000000001</v>
      </c>
      <c r="E738" s="789">
        <v>0</v>
      </c>
      <c r="F738" s="585">
        <f t="shared" si="72"/>
        <v>0</v>
      </c>
      <c r="G738" s="456"/>
      <c r="H738" s="32"/>
      <c r="I738" s="215">
        <v>0</v>
      </c>
      <c r="J738" s="215">
        <v>0</v>
      </c>
      <c r="K738" s="634">
        <f t="shared" si="73"/>
        <v>0</v>
      </c>
      <c r="L738" s="193"/>
      <c r="M738" s="14"/>
      <c r="N738" s="1"/>
      <c r="O738" s="1"/>
      <c r="P738" s="1"/>
      <c r="Q738" s="1"/>
      <c r="R738" s="1"/>
      <c r="S738" s="1"/>
      <c r="T738" s="207"/>
      <c r="U738" s="207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21" ht="15.75">
      <c r="A739" s="245">
        <v>19</v>
      </c>
      <c r="B739" s="685" t="str">
        <f t="shared" si="69"/>
        <v>Tirap</v>
      </c>
      <c r="C739" s="678">
        <f t="shared" si="70"/>
        <v>25.6</v>
      </c>
      <c r="D739" s="781">
        <f t="shared" si="71"/>
        <v>25.6</v>
      </c>
      <c r="E739" s="789">
        <v>0</v>
      </c>
      <c r="F739" s="585">
        <f t="shared" si="72"/>
        <v>0</v>
      </c>
      <c r="G739" s="456"/>
      <c r="H739" s="32"/>
      <c r="I739" s="215">
        <v>0</v>
      </c>
      <c r="J739" s="215">
        <v>0</v>
      </c>
      <c r="K739" s="634">
        <f t="shared" si="73"/>
        <v>0</v>
      </c>
      <c r="L739" s="193"/>
      <c r="M739" s="14"/>
      <c r="T739" s="207"/>
      <c r="U739" s="207"/>
    </row>
    <row r="740" spans="1:21" ht="15.75">
      <c r="A740" s="245">
        <v>20</v>
      </c>
      <c r="B740" s="685" t="str">
        <f t="shared" si="69"/>
        <v>Longding</v>
      </c>
      <c r="C740" s="678">
        <f t="shared" si="70"/>
        <v>24.8</v>
      </c>
      <c r="D740" s="781">
        <f t="shared" si="71"/>
        <v>24.799999999999997</v>
      </c>
      <c r="E740" s="790">
        <v>0.49999999999999933</v>
      </c>
      <c r="F740" s="585">
        <f t="shared" si="72"/>
        <v>0.020161290322580617</v>
      </c>
      <c r="G740" s="456"/>
      <c r="H740" s="32"/>
      <c r="I740" s="215">
        <v>0</v>
      </c>
      <c r="J740" s="215">
        <v>0.49999999999999933</v>
      </c>
      <c r="K740" s="634">
        <f t="shared" si="73"/>
        <v>0.49999999999999933</v>
      </c>
      <c r="L740" s="193"/>
      <c r="M740" s="14"/>
      <c r="T740" s="207"/>
      <c r="U740" s="207"/>
    </row>
    <row r="741" spans="1:21" ht="15.75">
      <c r="A741" s="245">
        <v>21</v>
      </c>
      <c r="B741" s="685" t="str">
        <f t="shared" si="69"/>
        <v>CC, Itanagar</v>
      </c>
      <c r="C741" s="678">
        <f t="shared" si="70"/>
        <v>31.5</v>
      </c>
      <c r="D741" s="781">
        <f t="shared" si="71"/>
        <v>31.499999999999996</v>
      </c>
      <c r="E741" s="790">
        <v>0</v>
      </c>
      <c r="F741" s="585">
        <f t="shared" si="72"/>
        <v>0</v>
      </c>
      <c r="G741" s="456"/>
      <c r="H741" s="32"/>
      <c r="I741" s="215">
        <v>0</v>
      </c>
      <c r="J741" s="215">
        <v>0</v>
      </c>
      <c r="K741" s="634">
        <f t="shared" si="73"/>
        <v>0</v>
      </c>
      <c r="L741" s="193"/>
      <c r="M741" s="14"/>
      <c r="T741" s="207"/>
      <c r="U741" s="207"/>
    </row>
    <row r="742" spans="1:21" ht="15.75">
      <c r="A742" s="245">
        <v>22</v>
      </c>
      <c r="B742" s="685" t="str">
        <f t="shared" si="69"/>
        <v>Kamle</v>
      </c>
      <c r="C742" s="678">
        <f t="shared" si="70"/>
        <v>21.700000000000003</v>
      </c>
      <c r="D742" s="781">
        <f t="shared" si="71"/>
        <v>23.9</v>
      </c>
      <c r="E742" s="790">
        <v>1.3999999999999995</v>
      </c>
      <c r="F742" s="585">
        <f t="shared" si="72"/>
        <v>0.06451612903225803</v>
      </c>
      <c r="G742" s="456"/>
      <c r="H742" s="32"/>
      <c r="I742" s="215">
        <v>0</v>
      </c>
      <c r="J742" s="215">
        <v>1.3999999999999995</v>
      </c>
      <c r="K742" s="634">
        <f t="shared" si="73"/>
        <v>1.3999999999999995</v>
      </c>
      <c r="L742" s="193"/>
      <c r="M742" s="14"/>
      <c r="T742" s="207"/>
      <c r="U742" s="207"/>
    </row>
    <row r="743" spans="1:21" ht="15.75">
      <c r="A743" s="245">
        <v>23</v>
      </c>
      <c r="B743" s="685" t="str">
        <f t="shared" si="69"/>
        <v>Lower Siang</v>
      </c>
      <c r="C743" s="678">
        <f t="shared" si="70"/>
        <v>23.099999999999998</v>
      </c>
      <c r="D743" s="781">
        <f t="shared" si="71"/>
        <v>24.400000000000002</v>
      </c>
      <c r="E743" s="790">
        <v>11.5</v>
      </c>
      <c r="F743" s="585">
        <f t="shared" si="72"/>
        <v>0.4978354978354979</v>
      </c>
      <c r="G743" s="456"/>
      <c r="H743" s="529"/>
      <c r="I743" s="215">
        <v>0</v>
      </c>
      <c r="J743" s="215">
        <v>11.5</v>
      </c>
      <c r="K743" s="634">
        <f t="shared" si="73"/>
        <v>11.5</v>
      </c>
      <c r="L743" s="193"/>
      <c r="M743" s="14"/>
      <c r="T743" s="207"/>
      <c r="U743" s="207"/>
    </row>
    <row r="744" spans="1:21" ht="15.75" customHeight="1" thickBot="1">
      <c r="A744" s="503"/>
      <c r="B744" s="311" t="s">
        <v>18</v>
      </c>
      <c r="C744" s="738">
        <f>SUM(C721:C743)</f>
        <v>652.5</v>
      </c>
      <c r="D744" s="763">
        <f>SUM(D721:D743)</f>
        <v>652.4999999999999</v>
      </c>
      <c r="E744" s="780">
        <v>42.099999999999994</v>
      </c>
      <c r="F744" s="618">
        <f t="shared" si="72"/>
        <v>0.06452107279693486</v>
      </c>
      <c r="G744" s="504"/>
      <c r="H744" s="19"/>
      <c r="I744" s="191">
        <v>14.9</v>
      </c>
      <c r="J744" s="191">
        <v>27.199999999999996</v>
      </c>
      <c r="K744" s="634">
        <f t="shared" si="73"/>
        <v>42.099999999999994</v>
      </c>
      <c r="L744" s="193"/>
      <c r="M744" s="14"/>
      <c r="T744" s="208"/>
      <c r="U744" s="208"/>
    </row>
    <row r="745" spans="1:21" ht="15.75" customHeight="1">
      <c r="A745" s="328"/>
      <c r="B745" s="329"/>
      <c r="C745" s="337"/>
      <c r="D745" s="374"/>
      <c r="E745" s="375"/>
      <c r="F745" s="278"/>
      <c r="G745" s="278"/>
      <c r="H745" s="19"/>
      <c r="I745" s="14"/>
      <c r="J745" s="14"/>
      <c r="K745" s="14"/>
      <c r="L745" s="14"/>
      <c r="M745" s="14"/>
      <c r="T745" s="208"/>
      <c r="U745" s="208"/>
    </row>
    <row r="746" spans="1:13" ht="15.75" customHeight="1">
      <c r="A746" s="328"/>
      <c r="B746" s="329"/>
      <c r="C746" s="337"/>
      <c r="D746" s="376"/>
      <c r="E746" s="377"/>
      <c r="F746" s="278"/>
      <c r="G746" s="278"/>
      <c r="H746" s="19"/>
      <c r="I746" s="14"/>
      <c r="J746" s="14"/>
      <c r="K746" s="14"/>
      <c r="L746" s="14"/>
      <c r="M746" s="14"/>
    </row>
    <row r="747" spans="1:13" ht="15.75">
      <c r="A747" s="884" t="s">
        <v>119</v>
      </c>
      <c r="B747" s="884"/>
      <c r="C747" s="884"/>
      <c r="D747" s="884"/>
      <c r="E747" s="884"/>
      <c r="F747" s="7"/>
      <c r="G747" s="293"/>
      <c r="H747" s="24"/>
      <c r="L747" s="14"/>
      <c r="M747" s="14"/>
    </row>
    <row r="748" spans="1:12" s="132" customFormat="1" ht="16.5" thickBot="1">
      <c r="A748" s="157" t="s">
        <v>108</v>
      </c>
      <c r="B748" s="160"/>
      <c r="C748" s="239"/>
      <c r="D748" s="160"/>
      <c r="E748" s="240"/>
      <c r="F748" s="160"/>
      <c r="G748" s="260"/>
      <c r="H748" s="142"/>
      <c r="I748" s="1"/>
      <c r="J748" s="1"/>
      <c r="K748" s="1"/>
      <c r="L748" s="1"/>
    </row>
    <row r="749" spans="1:11" ht="15.75">
      <c r="A749" s="906" t="s">
        <v>312</v>
      </c>
      <c r="B749" s="907"/>
      <c r="C749" s="907"/>
      <c r="D749" s="899"/>
      <c r="E749" s="294"/>
      <c r="F749" s="265"/>
      <c r="G749" s="266"/>
      <c r="I749" s="132"/>
      <c r="J749" s="132"/>
      <c r="K749" s="132"/>
    </row>
    <row r="750" spans="1:12" ht="17.25" customHeight="1">
      <c r="A750" s="378" t="s">
        <v>61</v>
      </c>
      <c r="B750" s="379" t="s">
        <v>23</v>
      </c>
      <c r="C750" s="379" t="s">
        <v>24</v>
      </c>
      <c r="D750" s="633" t="s">
        <v>25</v>
      </c>
      <c r="E750" s="113"/>
      <c r="F750" s="380"/>
      <c r="G750" s="266"/>
      <c r="L750" s="132"/>
    </row>
    <row r="751" spans="1:11" ht="15.75">
      <c r="A751" s="937" t="s">
        <v>36</v>
      </c>
      <c r="B751" s="851" t="s">
        <v>288</v>
      </c>
      <c r="C751" s="552"/>
      <c r="D751" s="865">
        <v>0</v>
      </c>
      <c r="E751" s="113"/>
      <c r="F751" s="380"/>
      <c r="G751" s="266"/>
      <c r="I751" s="644"/>
      <c r="J751" s="20"/>
      <c r="K751" s="20"/>
    </row>
    <row r="752" spans="1:12" ht="15.75">
      <c r="A752" s="938"/>
      <c r="B752" s="866" t="s">
        <v>73</v>
      </c>
      <c r="C752" s="629" t="s">
        <v>331</v>
      </c>
      <c r="D752" s="865">
        <v>11.4</v>
      </c>
      <c r="E752" s="113"/>
      <c r="F752" s="380"/>
      <c r="G752" s="266"/>
      <c r="I752" s="20"/>
      <c r="J752" s="20"/>
      <c r="K752" s="20"/>
      <c r="L752" s="20"/>
    </row>
    <row r="753" spans="1:12" ht="31.5">
      <c r="A753" s="938"/>
      <c r="B753" s="867" t="s">
        <v>195</v>
      </c>
      <c r="C753" s="632" t="s">
        <v>332</v>
      </c>
      <c r="D753" s="868">
        <v>15.53</v>
      </c>
      <c r="E753" s="113"/>
      <c r="F753" s="381"/>
      <c r="G753" s="266"/>
      <c r="I753" s="20"/>
      <c r="J753" s="20"/>
      <c r="K753" s="20"/>
      <c r="L753" s="20"/>
    </row>
    <row r="754" spans="1:12" ht="15.75">
      <c r="A754" s="938"/>
      <c r="B754" s="303" t="s">
        <v>183</v>
      </c>
      <c r="C754" s="632" t="s">
        <v>333</v>
      </c>
      <c r="D754" s="865">
        <v>19.54</v>
      </c>
      <c r="E754" s="113"/>
      <c r="F754" s="382"/>
      <c r="G754" s="266"/>
      <c r="I754" s="20"/>
      <c r="J754" s="20"/>
      <c r="K754" s="20"/>
      <c r="L754" s="20"/>
    </row>
    <row r="755" spans="1:12" ht="16.5" thickBot="1">
      <c r="A755" s="930" t="s">
        <v>77</v>
      </c>
      <c r="B755" s="931"/>
      <c r="C755" s="932"/>
      <c r="D755" s="869">
        <f>SUM(D752:D754)</f>
        <v>46.47</v>
      </c>
      <c r="E755" s="113"/>
      <c r="F755" s="10"/>
      <c r="G755" s="293"/>
      <c r="H755" s="24"/>
      <c r="I755" s="20"/>
      <c r="J755" s="20"/>
      <c r="K755" s="20"/>
      <c r="L755" s="20"/>
    </row>
    <row r="756" spans="1:12" ht="16.5" thickBot="1">
      <c r="A756" s="908" t="s">
        <v>27</v>
      </c>
      <c r="B756" s="909"/>
      <c r="C756" s="910"/>
      <c r="D756" s="870">
        <f>D751+D755</f>
        <v>46.47</v>
      </c>
      <c r="E756" s="113"/>
      <c r="F756" s="7"/>
      <c r="G756" s="266"/>
      <c r="I756" s="20"/>
      <c r="J756" s="20"/>
      <c r="K756" s="20"/>
      <c r="L756" s="20"/>
    </row>
    <row r="757" spans="1:12" ht="15.75">
      <c r="A757" s="934"/>
      <c r="B757" s="934"/>
      <c r="C757" s="934"/>
      <c r="D757" s="477"/>
      <c r="E757" s="113"/>
      <c r="F757" s="7"/>
      <c r="G757" s="266"/>
      <c r="I757" s="20"/>
      <c r="J757" s="20"/>
      <c r="K757" s="20"/>
      <c r="L757" s="20"/>
    </row>
    <row r="758" spans="1:63" s="41" customFormat="1" ht="15.75">
      <c r="A758" s="101"/>
      <c r="B758" s="7"/>
      <c r="C758" s="7"/>
      <c r="D758" s="383"/>
      <c r="E758" s="113"/>
      <c r="F758" s="7"/>
      <c r="G758" s="266"/>
      <c r="H758" s="25"/>
      <c r="I758" s="20"/>
      <c r="J758" s="20"/>
      <c r="K758" s="20"/>
      <c r="L758" s="20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s="148" customFormat="1" ht="16.5" thickBot="1">
      <c r="A759" s="131" t="s">
        <v>313</v>
      </c>
      <c r="B759" s="130"/>
      <c r="C759" s="130"/>
      <c r="D759" s="130"/>
      <c r="E759" s="255"/>
      <c r="F759" s="130"/>
      <c r="G759" s="260"/>
      <c r="H759" s="142"/>
      <c r="I759" s="140"/>
      <c r="J759" s="140"/>
      <c r="K759" s="140"/>
      <c r="L759" s="20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  <c r="AF759" s="132"/>
      <c r="AG759" s="132"/>
      <c r="AH759" s="132"/>
      <c r="AI759" s="132"/>
      <c r="AJ759" s="132"/>
      <c r="AK759" s="132"/>
      <c r="AL759" s="132"/>
      <c r="AM759" s="132"/>
      <c r="AN759" s="132"/>
      <c r="AO759" s="132"/>
      <c r="AP759" s="132"/>
      <c r="AQ759" s="132"/>
      <c r="AR759" s="132"/>
      <c r="AS759" s="132"/>
      <c r="AT759" s="132"/>
      <c r="AU759" s="132"/>
      <c r="AV759" s="132"/>
      <c r="AW759" s="132"/>
      <c r="AX759" s="132"/>
      <c r="AY759" s="132"/>
      <c r="AZ759" s="132"/>
      <c r="BA759" s="132"/>
      <c r="BB759" s="132"/>
      <c r="BC759" s="132"/>
      <c r="BD759" s="132"/>
      <c r="BE759" s="132"/>
      <c r="BF759" s="132"/>
      <c r="BG759" s="132"/>
      <c r="BH759" s="132"/>
      <c r="BI759" s="132"/>
      <c r="BJ759" s="132"/>
      <c r="BK759" s="132"/>
    </row>
    <row r="760" spans="1:63" s="41" customFormat="1" ht="33" customHeight="1">
      <c r="A760" s="241" t="s">
        <v>2</v>
      </c>
      <c r="B760" s="242"/>
      <c r="C760" s="242" t="s">
        <v>3</v>
      </c>
      <c r="D760" s="242" t="s">
        <v>4</v>
      </c>
      <c r="E760" s="261" t="s">
        <v>5</v>
      </c>
      <c r="F760" s="286" t="s">
        <v>6</v>
      </c>
      <c r="G760" s="266"/>
      <c r="H760" s="25"/>
      <c r="I760" s="140"/>
      <c r="J760" s="140"/>
      <c r="K760" s="140"/>
      <c r="L760" s="140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s="50" customFormat="1" ht="15.75">
      <c r="A761" s="384">
        <v>1</v>
      </c>
      <c r="B761" s="257">
        <v>2</v>
      </c>
      <c r="C761" s="257">
        <v>3</v>
      </c>
      <c r="D761" s="385">
        <v>4</v>
      </c>
      <c r="E761" s="258" t="s">
        <v>7</v>
      </c>
      <c r="F761" s="386">
        <v>6</v>
      </c>
      <c r="G761" s="266"/>
      <c r="H761" s="25"/>
      <c r="I761" s="20"/>
      <c r="J761" s="20"/>
      <c r="K761" s="20"/>
      <c r="L761" s="140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s="41" customFormat="1" ht="31.5">
      <c r="A762" s="387">
        <v>1</v>
      </c>
      <c r="B762" s="388" t="s">
        <v>307</v>
      </c>
      <c r="C762" s="539">
        <v>0</v>
      </c>
      <c r="D762" s="259">
        <v>0</v>
      </c>
      <c r="E762" s="389">
        <f>D762-C762</f>
        <v>0</v>
      </c>
      <c r="F762" s="327" t="e">
        <f>E762/C762</f>
        <v>#DIV/0!</v>
      </c>
      <c r="G762" s="390"/>
      <c r="H762" s="45"/>
      <c r="I762" s="20"/>
      <c r="J762" s="20"/>
      <c r="K762" s="20"/>
      <c r="L762" s="20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s="41" customFormat="1" ht="39.75" customHeight="1">
      <c r="A763" s="387">
        <v>2</v>
      </c>
      <c r="B763" s="388" t="s">
        <v>309</v>
      </c>
      <c r="C763" s="539">
        <v>46.47</v>
      </c>
      <c r="D763" s="539">
        <v>46.47</v>
      </c>
      <c r="E763" s="389">
        <f>D763-C763</f>
        <v>0</v>
      </c>
      <c r="F763" s="327">
        <f>E763/C763</f>
        <v>0</v>
      </c>
      <c r="G763" s="390"/>
      <c r="H763" s="45"/>
      <c r="I763" s="20"/>
      <c r="J763" s="20"/>
      <c r="K763" s="20"/>
      <c r="L763" s="20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12" ht="31.5" customHeight="1">
      <c r="A764" s="387">
        <v>3</v>
      </c>
      <c r="B764" s="506" t="s">
        <v>314</v>
      </c>
      <c r="C764" s="539">
        <v>46.47</v>
      </c>
      <c r="D764" s="603">
        <v>46.47</v>
      </c>
      <c r="E764" s="389">
        <f>D764-C764</f>
        <v>0</v>
      </c>
      <c r="F764" s="327">
        <f>E764/C764</f>
        <v>0</v>
      </c>
      <c r="G764" s="390"/>
      <c r="H764" s="45"/>
      <c r="I764" s="20"/>
      <c r="J764" s="20"/>
      <c r="K764" s="20"/>
      <c r="L764" s="20"/>
    </row>
    <row r="765" spans="1:63" s="41" customFormat="1" ht="28.5" customHeight="1" thickBot="1">
      <c r="A765" s="310">
        <v>4</v>
      </c>
      <c r="B765" s="391" t="s">
        <v>30</v>
      </c>
      <c r="C765" s="604">
        <f>C762+C764</f>
        <v>46.47</v>
      </c>
      <c r="D765" s="605">
        <v>46.47</v>
      </c>
      <c r="E765" s="484">
        <f>D765-C765</f>
        <v>0</v>
      </c>
      <c r="F765" s="274">
        <f>(D765-C765)/C765</f>
        <v>0</v>
      </c>
      <c r="G765" s="390"/>
      <c r="H765" s="45"/>
      <c r="I765" s="20"/>
      <c r="J765" s="20"/>
      <c r="K765" s="20"/>
      <c r="L765" s="20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s="41" customFormat="1" ht="18.75" customHeight="1">
      <c r="A766" s="933"/>
      <c r="B766" s="933"/>
      <c r="C766" s="933"/>
      <c r="D766" s="475"/>
      <c r="E766" s="476"/>
      <c r="F766" s="278"/>
      <c r="G766" s="390"/>
      <c r="H766" s="45"/>
      <c r="I766" s="20"/>
      <c r="J766" s="20"/>
      <c r="K766" s="20"/>
      <c r="L766" s="20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s="41" customFormat="1" ht="28.5" customHeight="1">
      <c r="A767" s="328"/>
      <c r="B767" s="474"/>
      <c r="C767" s="276"/>
      <c r="D767" s="475"/>
      <c r="E767" s="476"/>
      <c r="F767" s="278"/>
      <c r="G767" s="390"/>
      <c r="H767" s="45"/>
      <c r="I767" s="20"/>
      <c r="J767" s="20"/>
      <c r="K767" s="20"/>
      <c r="L767" s="20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s="148" customFormat="1" ht="22.5" customHeight="1" thickBot="1">
      <c r="A768" s="131" t="s">
        <v>315</v>
      </c>
      <c r="B768" s="130"/>
      <c r="C768" s="130"/>
      <c r="D768" s="130" t="s">
        <v>28</v>
      </c>
      <c r="E768" s="929" t="s">
        <v>316</v>
      </c>
      <c r="F768" s="929"/>
      <c r="G768" s="393"/>
      <c r="H768" s="142"/>
      <c r="I768" s="20"/>
      <c r="J768" s="20"/>
      <c r="K768" s="20"/>
      <c r="L768" s="20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  <c r="AF768" s="132"/>
      <c r="AG768" s="132"/>
      <c r="AH768" s="132"/>
      <c r="AI768" s="132"/>
      <c r="AJ768" s="132"/>
      <c r="AK768" s="132"/>
      <c r="AL768" s="132"/>
      <c r="AM768" s="132"/>
      <c r="AN768" s="132"/>
      <c r="AO768" s="132"/>
      <c r="AP768" s="132"/>
      <c r="AQ768" s="132"/>
      <c r="AR768" s="132"/>
      <c r="AS768" s="132"/>
      <c r="AT768" s="132"/>
      <c r="AU768" s="132"/>
      <c r="AV768" s="132"/>
      <c r="AW768" s="132"/>
      <c r="AX768" s="132"/>
      <c r="AY768" s="132"/>
      <c r="AZ768" s="132"/>
      <c r="BA768" s="132"/>
      <c r="BB768" s="132"/>
      <c r="BC768" s="132"/>
      <c r="BD768" s="132"/>
      <c r="BE768" s="132"/>
      <c r="BF768" s="132"/>
      <c r="BG768" s="132"/>
      <c r="BH768" s="132"/>
      <c r="BI768" s="132"/>
      <c r="BJ768" s="132"/>
      <c r="BK768" s="132"/>
    </row>
    <row r="769" spans="1:63" s="41" customFormat="1" ht="31.5">
      <c r="A769" s="241" t="s">
        <v>2</v>
      </c>
      <c r="B769" s="242" t="s">
        <v>37</v>
      </c>
      <c r="C769" s="242" t="s">
        <v>309</v>
      </c>
      <c r="D769" s="242" t="s">
        <v>106</v>
      </c>
      <c r="E769" s="261" t="s">
        <v>107</v>
      </c>
      <c r="F769" s="242" t="s">
        <v>38</v>
      </c>
      <c r="G769" s="286" t="s">
        <v>39</v>
      </c>
      <c r="H769" s="182"/>
      <c r="I769" s="66"/>
      <c r="J769" s="66"/>
      <c r="K769" s="66"/>
      <c r="L769" s="20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s="42" customFormat="1" ht="15.75">
      <c r="A770" s="394">
        <v>1</v>
      </c>
      <c r="B770" s="395">
        <v>2</v>
      </c>
      <c r="C770" s="395">
        <v>3</v>
      </c>
      <c r="D770" s="396">
        <v>4</v>
      </c>
      <c r="E770" s="396">
        <v>5</v>
      </c>
      <c r="F770" s="395">
        <v>6</v>
      </c>
      <c r="G770" s="397">
        <v>7</v>
      </c>
      <c r="H770" s="183"/>
      <c r="I770" s="153"/>
      <c r="J770" s="153"/>
      <c r="K770" s="153"/>
      <c r="L770" s="66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</row>
    <row r="771" spans="1:12" s="20" customFormat="1" ht="31.5">
      <c r="A771" s="398">
        <v>1</v>
      </c>
      <c r="B771" s="399" t="s">
        <v>40</v>
      </c>
      <c r="C771" s="608">
        <v>23.23</v>
      </c>
      <c r="D771" s="608">
        <v>24.08</v>
      </c>
      <c r="E771" s="400">
        <v>11.83</v>
      </c>
      <c r="F771" s="351">
        <f>E771/C771</f>
        <v>0.5092552733534222</v>
      </c>
      <c r="G771" s="401">
        <v>0</v>
      </c>
      <c r="H771" s="110"/>
      <c r="L771" s="153"/>
    </row>
    <row r="772" spans="1:8" s="20" customFormat="1" ht="15.75" customHeight="1">
      <c r="A772" s="921">
        <v>2</v>
      </c>
      <c r="B772" s="923" t="s">
        <v>105</v>
      </c>
      <c r="C772" s="919">
        <v>23.24</v>
      </c>
      <c r="D772" s="919">
        <v>23.78</v>
      </c>
      <c r="E772" s="885">
        <v>34.64</v>
      </c>
      <c r="F772" s="887">
        <f>E772/C772</f>
        <v>1.4905335628227196</v>
      </c>
      <c r="G772" s="926">
        <v>0</v>
      </c>
      <c r="H772" s="110"/>
    </row>
    <row r="773" spans="1:8" s="20" customFormat="1" ht="14.25" customHeight="1">
      <c r="A773" s="922"/>
      <c r="B773" s="924"/>
      <c r="C773" s="920"/>
      <c r="D773" s="920"/>
      <c r="E773" s="886"/>
      <c r="F773" s="888"/>
      <c r="G773" s="927"/>
      <c r="H773" s="110"/>
    </row>
    <row r="774" spans="1:11" s="20" customFormat="1" ht="16.5" thickBot="1">
      <c r="A774" s="882" t="s">
        <v>18</v>
      </c>
      <c r="B774" s="883"/>
      <c r="C774" s="418">
        <f>C771+C772</f>
        <v>46.47</v>
      </c>
      <c r="D774" s="418">
        <f>SUM(D771:D773)</f>
        <v>47.86</v>
      </c>
      <c r="E774" s="402">
        <f>SUM(E771:E772)</f>
        <v>46.47</v>
      </c>
      <c r="F774" s="403">
        <f>E774/C774</f>
        <v>1</v>
      </c>
      <c r="G774" s="404">
        <f>SUM(G771:G773)</f>
        <v>0</v>
      </c>
      <c r="H774" s="184"/>
      <c r="K774" s="24"/>
    </row>
    <row r="775" spans="1:8" s="20" customFormat="1" ht="15.75">
      <c r="A775" s="244"/>
      <c r="B775" s="244"/>
      <c r="C775" s="405"/>
      <c r="D775" s="406"/>
      <c r="E775" s="407"/>
      <c r="F775" s="408"/>
      <c r="G775" s="409"/>
      <c r="H775" s="184"/>
    </row>
    <row r="776" spans="1:8" s="20" customFormat="1" ht="15.75">
      <c r="A776" s="101"/>
      <c r="B776" s="7"/>
      <c r="C776" s="7"/>
      <c r="D776" s="101"/>
      <c r="E776" s="113"/>
      <c r="F776" s="7"/>
      <c r="G776" s="293"/>
      <c r="H776" s="24"/>
    </row>
    <row r="777" spans="1:63" s="152" customFormat="1" ht="15.75">
      <c r="A777" s="884" t="s">
        <v>120</v>
      </c>
      <c r="B777" s="884"/>
      <c r="C777" s="884"/>
      <c r="D777" s="884"/>
      <c r="E777" s="884"/>
      <c r="F777" s="884"/>
      <c r="G777" s="239"/>
      <c r="H777" s="149"/>
      <c r="I777" s="140"/>
      <c r="J777" s="140"/>
      <c r="K777" s="140"/>
      <c r="L777" s="20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  <c r="AA777" s="140"/>
      <c r="AB777" s="140"/>
      <c r="AC777" s="140"/>
      <c r="AD777" s="140"/>
      <c r="AE777" s="140"/>
      <c r="AF777" s="140"/>
      <c r="AG777" s="140"/>
      <c r="AH777" s="140"/>
      <c r="AI777" s="140"/>
      <c r="AJ777" s="140"/>
      <c r="AK777" s="140"/>
      <c r="AL777" s="140"/>
      <c r="AM777" s="140"/>
      <c r="AN777" s="140"/>
      <c r="AO777" s="140"/>
      <c r="AP777" s="140"/>
      <c r="AQ777" s="140"/>
      <c r="AR777" s="140"/>
      <c r="AS777" s="140"/>
      <c r="AT777" s="140"/>
      <c r="AU777" s="140"/>
      <c r="AV777" s="140"/>
      <c r="AW777" s="140"/>
      <c r="AX777" s="140"/>
      <c r="AY777" s="140"/>
      <c r="AZ777" s="140"/>
      <c r="BA777" s="140"/>
      <c r="BB777" s="140"/>
      <c r="BC777" s="140"/>
      <c r="BD777" s="140"/>
      <c r="BE777" s="140"/>
      <c r="BF777" s="140"/>
      <c r="BG777" s="140"/>
      <c r="BH777" s="140"/>
      <c r="BI777" s="140"/>
      <c r="BJ777" s="140"/>
      <c r="BK777" s="140"/>
    </row>
    <row r="778" spans="1:63" s="152" customFormat="1" ht="16.5" thickBot="1">
      <c r="A778" s="157" t="s">
        <v>121</v>
      </c>
      <c r="B778" s="160"/>
      <c r="C778" s="239"/>
      <c r="D778" s="160"/>
      <c r="E778" s="240"/>
      <c r="F778" s="160"/>
      <c r="G778" s="260"/>
      <c r="H778" s="142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  <c r="AA778" s="140"/>
      <c r="AB778" s="140"/>
      <c r="AC778" s="140"/>
      <c r="AD778" s="140"/>
      <c r="AE778" s="140"/>
      <c r="AF778" s="140"/>
      <c r="AG778" s="140"/>
      <c r="AH778" s="140"/>
      <c r="AI778" s="140"/>
      <c r="AJ778" s="140"/>
      <c r="AK778" s="140"/>
      <c r="AL778" s="140"/>
      <c r="AM778" s="140"/>
      <c r="AN778" s="140"/>
      <c r="AO778" s="140"/>
      <c r="AP778" s="140"/>
      <c r="AQ778" s="140"/>
      <c r="AR778" s="140"/>
      <c r="AS778" s="140"/>
      <c r="AT778" s="140"/>
      <c r="AU778" s="140"/>
      <c r="AV778" s="140"/>
      <c r="AW778" s="140"/>
      <c r="AX778" s="140"/>
      <c r="AY778" s="140"/>
      <c r="AZ778" s="140"/>
      <c r="BA778" s="140"/>
      <c r="BB778" s="140"/>
      <c r="BC778" s="140"/>
      <c r="BD778" s="140"/>
      <c r="BE778" s="140"/>
      <c r="BF778" s="140"/>
      <c r="BG778" s="140"/>
      <c r="BH778" s="140"/>
      <c r="BI778" s="140"/>
      <c r="BJ778" s="140"/>
      <c r="BK778" s="140"/>
    </row>
    <row r="779" spans="1:63" s="51" customFormat="1" ht="15.75">
      <c r="A779" s="879" t="s">
        <v>317</v>
      </c>
      <c r="B779" s="880"/>
      <c r="C779" s="880"/>
      <c r="D779" s="881"/>
      <c r="E779" s="294"/>
      <c r="F779" s="265"/>
      <c r="G779" s="266"/>
      <c r="H779" s="25"/>
      <c r="I779" s="156"/>
      <c r="J779" s="156"/>
      <c r="K779" s="156"/>
      <c r="L779" s="14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</row>
    <row r="780" spans="1:63" s="51" customFormat="1" ht="63">
      <c r="A780" s="295" t="s">
        <v>22</v>
      </c>
      <c r="B780" s="296" t="s">
        <v>23</v>
      </c>
      <c r="C780" s="296" t="s">
        <v>24</v>
      </c>
      <c r="D780" s="454" t="s">
        <v>25</v>
      </c>
      <c r="E780" s="113"/>
      <c r="F780" s="380"/>
      <c r="G780" s="266"/>
      <c r="H780" s="25"/>
      <c r="I780" s="20"/>
      <c r="J780" s="20"/>
      <c r="K780" s="20"/>
      <c r="L780" s="156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</row>
    <row r="781" spans="1:63" s="51" customFormat="1" ht="15.75">
      <c r="A781" s="876" t="s">
        <v>139</v>
      </c>
      <c r="B781" s="399" t="s">
        <v>288</v>
      </c>
      <c r="C781" s="552"/>
      <c r="D781" s="608">
        <v>0</v>
      </c>
      <c r="E781" s="113"/>
      <c r="F781" s="380"/>
      <c r="G781" s="266"/>
      <c r="H781" s="25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</row>
    <row r="782" spans="1:63" s="51" customFormat="1" ht="15.75">
      <c r="A782" s="876"/>
      <c r="B782" s="495" t="s">
        <v>73</v>
      </c>
      <c r="C782" s="629" t="s">
        <v>331</v>
      </c>
      <c r="D782" s="608">
        <v>29.96</v>
      </c>
      <c r="E782" s="113"/>
      <c r="F782" s="380"/>
      <c r="G782" s="266"/>
      <c r="H782" s="25"/>
      <c r="I782" s="20"/>
      <c r="J782" s="24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</row>
    <row r="783" spans="1:63" s="51" customFormat="1" ht="15.75">
      <c r="A783" s="876"/>
      <c r="B783" s="496" t="s">
        <v>196</v>
      </c>
      <c r="C783" s="632" t="s">
        <v>332</v>
      </c>
      <c r="D783" s="608">
        <v>32.96</v>
      </c>
      <c r="E783" s="113"/>
      <c r="F783" s="380"/>
      <c r="G783" s="266"/>
      <c r="H783" s="25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</row>
    <row r="784" spans="1:63" s="51" customFormat="1" ht="15.75">
      <c r="A784" s="876"/>
      <c r="B784" s="303" t="s">
        <v>183</v>
      </c>
      <c r="C784" s="632" t="s">
        <v>333</v>
      </c>
      <c r="D784" s="608">
        <v>41.94</v>
      </c>
      <c r="E784" s="113"/>
      <c r="F784" s="382"/>
      <c r="G784" s="266"/>
      <c r="H784" s="25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</row>
    <row r="785" spans="1:63" s="51" customFormat="1" ht="16.5" thickBot="1">
      <c r="A785" s="877" t="s">
        <v>77</v>
      </c>
      <c r="B785" s="878"/>
      <c r="C785" s="878"/>
      <c r="D785" s="871">
        <f>SUM(D782:D784)</f>
        <v>104.86</v>
      </c>
      <c r="E785" s="113"/>
      <c r="F785" s="410"/>
      <c r="G785" s="293"/>
      <c r="H785" s="24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</row>
    <row r="786" spans="1:12" s="66" customFormat="1" ht="20.25" customHeight="1">
      <c r="A786" s="101"/>
      <c r="B786" s="7"/>
      <c r="C786" s="7"/>
      <c r="D786" s="101"/>
      <c r="E786" s="113"/>
      <c r="F786" s="7"/>
      <c r="G786" s="266"/>
      <c r="H786" s="25"/>
      <c r="I786" s="140"/>
      <c r="J786" s="140"/>
      <c r="K786" s="140"/>
      <c r="L786" s="156"/>
    </row>
    <row r="787" spans="1:12" s="153" customFormat="1" ht="16.5" thickBot="1">
      <c r="A787" s="131" t="s">
        <v>318</v>
      </c>
      <c r="B787" s="130"/>
      <c r="C787" s="130"/>
      <c r="D787" s="130"/>
      <c r="E787" s="255"/>
      <c r="F787" s="130"/>
      <c r="G787" s="260"/>
      <c r="H787" s="142"/>
      <c r="I787" s="140"/>
      <c r="J787" s="140"/>
      <c r="K787" s="140"/>
      <c r="L787" s="140"/>
    </row>
    <row r="788" spans="1:12" s="20" customFormat="1" ht="47.25">
      <c r="A788" s="73" t="s">
        <v>2</v>
      </c>
      <c r="B788" s="227" t="s">
        <v>145</v>
      </c>
      <c r="C788" s="227" t="s">
        <v>3</v>
      </c>
      <c r="D788" s="227" t="s">
        <v>4</v>
      </c>
      <c r="E788" s="411" t="s">
        <v>5</v>
      </c>
      <c r="F788" s="412" t="s">
        <v>6</v>
      </c>
      <c r="G788" s="266"/>
      <c r="H788" s="25"/>
      <c r="L788" s="140"/>
    </row>
    <row r="789" spans="1:8" s="20" customFormat="1" ht="15.75">
      <c r="A789" s="384">
        <v>1</v>
      </c>
      <c r="B789" s="257">
        <v>2</v>
      </c>
      <c r="C789" s="257">
        <v>3</v>
      </c>
      <c r="D789" s="257">
        <v>4</v>
      </c>
      <c r="E789" s="258" t="s">
        <v>7</v>
      </c>
      <c r="F789" s="386">
        <v>6</v>
      </c>
      <c r="G789" s="266"/>
      <c r="H789" s="25"/>
    </row>
    <row r="790" spans="1:8" s="20" customFormat="1" ht="31.5">
      <c r="A790" s="229">
        <v>1</v>
      </c>
      <c r="B790" s="413" t="s">
        <v>307</v>
      </c>
      <c r="C790" s="824">
        <v>0</v>
      </c>
      <c r="D790" s="271">
        <v>0</v>
      </c>
      <c r="E790" s="532">
        <f>D790-C790</f>
        <v>0</v>
      </c>
      <c r="F790" s="414" t="e">
        <f>E790/C790</f>
        <v>#DIV/0!</v>
      </c>
      <c r="G790" s="266"/>
      <c r="H790" s="25"/>
    </row>
    <row r="791" spans="1:8" s="20" customFormat="1" ht="31.5">
      <c r="A791" s="229">
        <v>2</v>
      </c>
      <c r="B791" s="413" t="s">
        <v>309</v>
      </c>
      <c r="C791" s="824">
        <v>104.86</v>
      </c>
      <c r="D791" s="271">
        <v>117.66</v>
      </c>
      <c r="E791" s="532">
        <f>D791-C791</f>
        <v>12.799999999999997</v>
      </c>
      <c r="F791" s="414">
        <f>E791/C791</f>
        <v>0.12206751859622351</v>
      </c>
      <c r="G791" s="266"/>
      <c r="H791" s="25"/>
    </row>
    <row r="792" spans="1:8" s="20" customFormat="1" ht="33" customHeight="1">
      <c r="A792" s="229">
        <v>3</v>
      </c>
      <c r="B792" s="606" t="s">
        <v>314</v>
      </c>
      <c r="C792" s="824">
        <v>104.86</v>
      </c>
      <c r="D792" s="362">
        <v>104.86</v>
      </c>
      <c r="E792" s="532">
        <f>D792-C792</f>
        <v>0</v>
      </c>
      <c r="F792" s="414">
        <f>E792/C792</f>
        <v>0</v>
      </c>
      <c r="G792" s="266"/>
      <c r="H792" s="25"/>
    </row>
    <row r="793" spans="1:8" s="20" customFormat="1" ht="31.5" customHeight="1" thickBot="1">
      <c r="A793" s="231">
        <v>4</v>
      </c>
      <c r="B793" s="391" t="s">
        <v>30</v>
      </c>
      <c r="C793" s="272">
        <f>C790+C792</f>
        <v>104.86</v>
      </c>
      <c r="D793" s="273">
        <f>D790+D792</f>
        <v>104.86</v>
      </c>
      <c r="E793" s="540">
        <f>D793-C793</f>
        <v>0</v>
      </c>
      <c r="F793" s="586">
        <f>E793/C793</f>
        <v>0</v>
      </c>
      <c r="G793" s="266"/>
      <c r="H793" s="25"/>
    </row>
    <row r="794" spans="1:8" s="20" customFormat="1" ht="18" customHeight="1">
      <c r="A794" s="928"/>
      <c r="B794" s="928"/>
      <c r="C794" s="928"/>
      <c r="D794" s="505"/>
      <c r="E794" s="373"/>
      <c r="F794" s="458"/>
      <c r="G794" s="266"/>
      <c r="H794" s="25"/>
    </row>
    <row r="795" spans="1:12" s="140" customFormat="1" ht="17.25" customHeight="1">
      <c r="A795" s="131" t="s">
        <v>319</v>
      </c>
      <c r="B795" s="130"/>
      <c r="C795" s="130"/>
      <c r="D795" s="130"/>
      <c r="E795" s="255"/>
      <c r="F795" s="392"/>
      <c r="G795" s="260"/>
      <c r="H795" s="142"/>
      <c r="I795" s="20"/>
      <c r="J795" s="20"/>
      <c r="K795" s="20"/>
      <c r="L795" s="20"/>
    </row>
    <row r="796" spans="1:12" s="140" customFormat="1" ht="17.25" customHeight="1">
      <c r="A796" s="131"/>
      <c r="B796" s="130"/>
      <c r="C796" s="130"/>
      <c r="D796" s="130"/>
      <c r="E796" s="255"/>
      <c r="F796" s="392"/>
      <c r="G796" s="260"/>
      <c r="H796" s="142"/>
      <c r="I796" s="20"/>
      <c r="J796" s="20"/>
      <c r="K796" s="20"/>
      <c r="L796" s="20"/>
    </row>
    <row r="797" spans="1:12" s="156" customFormat="1" ht="21.75" customHeight="1" thickBot="1">
      <c r="A797" s="911" t="s">
        <v>320</v>
      </c>
      <c r="B797" s="911"/>
      <c r="C797" s="415"/>
      <c r="D797" s="4" t="s">
        <v>28</v>
      </c>
      <c r="E797" s="479"/>
      <c r="F797" s="925" t="s">
        <v>316</v>
      </c>
      <c r="G797" s="925"/>
      <c r="H797" s="167"/>
      <c r="I797" s="20"/>
      <c r="J797" s="20"/>
      <c r="K797" s="20"/>
      <c r="L797" s="20"/>
    </row>
    <row r="798" spans="1:8" s="20" customFormat="1" ht="63">
      <c r="A798" s="73" t="s">
        <v>41</v>
      </c>
      <c r="B798" s="227" t="s">
        <v>42</v>
      </c>
      <c r="C798" s="227" t="s">
        <v>43</v>
      </c>
      <c r="D798" s="227" t="s">
        <v>181</v>
      </c>
      <c r="E798" s="411" t="s">
        <v>5</v>
      </c>
      <c r="F798" s="227" t="s">
        <v>38</v>
      </c>
      <c r="G798" s="416" t="s">
        <v>39</v>
      </c>
      <c r="H798" s="185"/>
    </row>
    <row r="799" spans="1:11" s="20" customFormat="1" ht="21" customHeight="1">
      <c r="A799" s="387">
        <v>1</v>
      </c>
      <c r="B799" s="267">
        <v>2</v>
      </c>
      <c r="C799" s="267">
        <v>3</v>
      </c>
      <c r="D799" s="314">
        <v>4</v>
      </c>
      <c r="E799" s="268" t="s">
        <v>59</v>
      </c>
      <c r="F799" s="267">
        <v>6</v>
      </c>
      <c r="G799" s="417" t="s">
        <v>60</v>
      </c>
      <c r="H799" s="186"/>
      <c r="I799" s="140"/>
      <c r="J799" s="140"/>
      <c r="K799" s="140"/>
    </row>
    <row r="800" spans="1:12" s="20" customFormat="1" ht="24" customHeight="1" thickBot="1">
      <c r="A800" s="607">
        <f>D793</f>
        <v>104.86</v>
      </c>
      <c r="B800" s="273">
        <f>D272</f>
        <v>3952.55</v>
      </c>
      <c r="C800" s="418">
        <f>B800*2600/100000</f>
        <v>102.7663</v>
      </c>
      <c r="D800" s="418">
        <v>102.77</v>
      </c>
      <c r="E800" s="419">
        <f>C800-D800</f>
        <v>-0.0036999999999949296</v>
      </c>
      <c r="F800" s="403">
        <f>D800/D791</f>
        <v>0.8734489206187319</v>
      </c>
      <c r="G800" s="404">
        <f>A800-D800</f>
        <v>2.0900000000000034</v>
      </c>
      <c r="H800" s="187"/>
      <c r="L800" s="140"/>
    </row>
    <row r="801" spans="1:8" s="20" customFormat="1" ht="15.75">
      <c r="A801" s="101"/>
      <c r="B801" s="7"/>
      <c r="C801" s="7"/>
      <c r="D801" s="101"/>
      <c r="E801" s="113"/>
      <c r="F801" s="7"/>
      <c r="G801" s="293"/>
      <c r="H801" s="24"/>
    </row>
    <row r="802" spans="1:8" s="20" customFormat="1" ht="15" hidden="1">
      <c r="A802" s="101"/>
      <c r="B802" s="7"/>
      <c r="C802" s="7"/>
      <c r="D802" s="101"/>
      <c r="E802" s="113"/>
      <c r="F802" s="7"/>
      <c r="G802" s="293"/>
      <c r="H802" s="24"/>
    </row>
    <row r="803" spans="1:8" s="20" customFormat="1" ht="9" customHeight="1">
      <c r="A803" s="101"/>
      <c r="B803" s="7"/>
      <c r="C803" s="7"/>
      <c r="D803" s="101"/>
      <c r="E803" s="113"/>
      <c r="F803" s="7"/>
      <c r="G803" s="293"/>
      <c r="H803" s="24"/>
    </row>
    <row r="804" spans="1:12" s="156" customFormat="1" ht="15.75">
      <c r="A804" s="912" t="s">
        <v>321</v>
      </c>
      <c r="B804" s="912"/>
      <c r="C804" s="912"/>
      <c r="D804" s="912"/>
      <c r="E804" s="912"/>
      <c r="F804" s="420"/>
      <c r="G804" s="421"/>
      <c r="H804" s="155"/>
      <c r="I804" s="140"/>
      <c r="J804" s="140"/>
      <c r="K804" s="140"/>
      <c r="L804" s="20"/>
    </row>
    <row r="805" spans="1:11" s="140" customFormat="1" ht="16.5" customHeight="1">
      <c r="A805" s="157" t="s">
        <v>144</v>
      </c>
      <c r="B805" s="160"/>
      <c r="C805" s="160"/>
      <c r="D805" s="160"/>
      <c r="E805" s="240"/>
      <c r="F805" s="160"/>
      <c r="G805" s="239"/>
      <c r="H805" s="149"/>
      <c r="I805" s="1"/>
      <c r="J805" s="1"/>
      <c r="K805" s="1"/>
    </row>
    <row r="806" spans="1:12" s="140" customFormat="1" ht="16.5" thickBot="1">
      <c r="A806" s="422" t="s">
        <v>122</v>
      </c>
      <c r="B806" s="423"/>
      <c r="C806" s="423"/>
      <c r="D806" s="423"/>
      <c r="E806" s="424"/>
      <c r="F806" s="423"/>
      <c r="G806" s="425"/>
      <c r="H806" s="158"/>
      <c r="I806" s="1"/>
      <c r="J806" s="1"/>
      <c r="K806" s="1"/>
      <c r="L806" s="1"/>
    </row>
    <row r="807" spans="1:12" s="20" customFormat="1" ht="16.5" thickBot="1">
      <c r="A807" s="913" t="s">
        <v>322</v>
      </c>
      <c r="B807" s="914"/>
      <c r="C807" s="914"/>
      <c r="D807" s="914"/>
      <c r="E807" s="915"/>
      <c r="F807" s="426"/>
      <c r="G807" s="427"/>
      <c r="H807" s="28"/>
      <c r="I807" s="1"/>
      <c r="J807" s="1"/>
      <c r="K807" s="1"/>
      <c r="L807" s="1"/>
    </row>
    <row r="808" spans="1:12" s="20" customFormat="1" ht="27" customHeight="1">
      <c r="A808" s="73" t="s">
        <v>22</v>
      </c>
      <c r="B808" s="227" t="s">
        <v>143</v>
      </c>
      <c r="C808" s="227" t="s">
        <v>24</v>
      </c>
      <c r="D808" s="227" t="s">
        <v>45</v>
      </c>
      <c r="E808" s="228" t="s">
        <v>46</v>
      </c>
      <c r="F808" s="426"/>
      <c r="G808" s="427"/>
      <c r="H808" s="28"/>
      <c r="I808" s="1"/>
      <c r="J808" s="1"/>
      <c r="K808" s="1"/>
      <c r="L808" s="1"/>
    </row>
    <row r="809" spans="1:12" s="20" customFormat="1" ht="15.75">
      <c r="A809" s="916" t="s">
        <v>87</v>
      </c>
      <c r="B809" s="428" t="s">
        <v>74</v>
      </c>
      <c r="C809" s="829"/>
      <c r="D809" s="830">
        <v>3843</v>
      </c>
      <c r="E809" s="831">
        <v>2305.67</v>
      </c>
      <c r="F809" s="426"/>
      <c r="G809" s="427"/>
      <c r="H809" s="28"/>
      <c r="I809" s="1"/>
      <c r="J809" s="1"/>
      <c r="K809" s="1"/>
      <c r="L809" s="1"/>
    </row>
    <row r="810" spans="1:12" s="20" customFormat="1" ht="15.75">
      <c r="A810" s="916"/>
      <c r="B810" s="428" t="s">
        <v>75</v>
      </c>
      <c r="C810" s="829"/>
      <c r="D810" s="830">
        <v>242</v>
      </c>
      <c r="E810" s="831">
        <v>145.2</v>
      </c>
      <c r="F810" s="426"/>
      <c r="G810" s="429"/>
      <c r="H810" s="29"/>
      <c r="I810" s="132"/>
      <c r="J810" s="132"/>
      <c r="K810" s="132"/>
      <c r="L810" s="1"/>
    </row>
    <row r="811" spans="1:12" s="20" customFormat="1" ht="15.75">
      <c r="A811" s="916"/>
      <c r="B811" s="428" t="s">
        <v>76</v>
      </c>
      <c r="C811" s="832"/>
      <c r="D811" s="830">
        <v>0</v>
      </c>
      <c r="E811" s="831">
        <v>0</v>
      </c>
      <c r="F811" s="426"/>
      <c r="G811" s="429"/>
      <c r="H811" s="29"/>
      <c r="I811" s="132"/>
      <c r="J811" s="132"/>
      <c r="K811" s="132"/>
      <c r="L811" s="132"/>
    </row>
    <row r="812" spans="1:12" s="20" customFormat="1" ht="15.75">
      <c r="A812" s="916"/>
      <c r="B812" s="428" t="s">
        <v>78</v>
      </c>
      <c r="C812" s="829"/>
      <c r="D812" s="830">
        <v>0</v>
      </c>
      <c r="E812" s="831">
        <v>0</v>
      </c>
      <c r="F812" s="426"/>
      <c r="G812" s="429"/>
      <c r="H812" s="29"/>
      <c r="I812" s="1"/>
      <c r="J812" s="1"/>
      <c r="K812" s="1"/>
      <c r="L812" s="132"/>
    </row>
    <row r="813" spans="1:12" s="20" customFormat="1" ht="15.75">
      <c r="A813" s="916"/>
      <c r="B813" s="428" t="s">
        <v>170</v>
      </c>
      <c r="C813" s="829"/>
      <c r="D813" s="830">
        <v>0</v>
      </c>
      <c r="E813" s="831">
        <v>0</v>
      </c>
      <c r="F813" s="426"/>
      <c r="G813" s="429"/>
      <c r="H813" s="29"/>
      <c r="I813" s="1"/>
      <c r="J813" s="1"/>
      <c r="K813" s="1"/>
      <c r="L813" s="1"/>
    </row>
    <row r="814" spans="1:12" s="20" customFormat="1" ht="15.75">
      <c r="A814" s="916"/>
      <c r="B814" s="428" t="s">
        <v>134</v>
      </c>
      <c r="C814" s="829"/>
      <c r="D814" s="830">
        <v>0</v>
      </c>
      <c r="E814" s="831">
        <v>0</v>
      </c>
      <c r="F814" s="426"/>
      <c r="G814" s="429"/>
      <c r="H814" s="29"/>
      <c r="I814" s="1"/>
      <c r="J814" s="1"/>
      <c r="K814" s="1"/>
      <c r="L814" s="1"/>
    </row>
    <row r="815" spans="1:12" s="20" customFormat="1" ht="15.75">
      <c r="A815" s="917"/>
      <c r="B815" s="541" t="s">
        <v>162</v>
      </c>
      <c r="C815" s="833"/>
      <c r="D815" s="834">
        <v>0</v>
      </c>
      <c r="E815" s="831">
        <v>0</v>
      </c>
      <c r="F815" s="426"/>
      <c r="G815" s="429"/>
      <c r="H815" s="29"/>
      <c r="I815" s="1"/>
      <c r="J815" s="1"/>
      <c r="K815" s="1"/>
      <c r="L815" s="1"/>
    </row>
    <row r="816" spans="1:12" s="20" customFormat="1" ht="15.75">
      <c r="A816" s="917"/>
      <c r="B816" s="541" t="s">
        <v>174</v>
      </c>
      <c r="C816" s="833"/>
      <c r="D816" s="834">
        <v>0</v>
      </c>
      <c r="E816" s="831">
        <v>0</v>
      </c>
      <c r="F816" s="426"/>
      <c r="G816" s="429"/>
      <c r="H816" s="29"/>
      <c r="I816" s="1"/>
      <c r="J816" s="1"/>
      <c r="K816" s="1"/>
      <c r="L816" s="1"/>
    </row>
    <row r="817" spans="1:12" s="20" customFormat="1" ht="15.75">
      <c r="A817" s="917"/>
      <c r="B817" s="541" t="s">
        <v>184</v>
      </c>
      <c r="C817" s="833"/>
      <c r="D817" s="834">
        <v>0</v>
      </c>
      <c r="E817" s="831">
        <v>0</v>
      </c>
      <c r="F817" s="426"/>
      <c r="G817" s="429"/>
      <c r="H817" s="29"/>
      <c r="I817" s="1"/>
      <c r="J817" s="1"/>
      <c r="K817" s="1"/>
      <c r="L817" s="1"/>
    </row>
    <row r="818" spans="1:12" s="20" customFormat="1" ht="15.75">
      <c r="A818" s="917"/>
      <c r="B818" s="541" t="s">
        <v>189</v>
      </c>
      <c r="C818" s="833"/>
      <c r="D818" s="834">
        <v>0</v>
      </c>
      <c r="E818" s="835">
        <v>0</v>
      </c>
      <c r="F818" s="426"/>
      <c r="G818" s="429"/>
      <c r="H818" s="29"/>
      <c r="I818" s="1"/>
      <c r="J818" s="1"/>
      <c r="K818" s="1"/>
      <c r="L818" s="1"/>
    </row>
    <row r="819" spans="1:12" s="20" customFormat="1" ht="15.75">
      <c r="A819" s="917"/>
      <c r="B819" s="541" t="s">
        <v>240</v>
      </c>
      <c r="C819" s="833"/>
      <c r="D819" s="834">
        <v>0</v>
      </c>
      <c r="E819" s="835">
        <v>0</v>
      </c>
      <c r="F819" s="426"/>
      <c r="G819" s="429"/>
      <c r="H819" s="29"/>
      <c r="I819" s="1"/>
      <c r="J819" s="1"/>
      <c r="K819" s="1"/>
      <c r="L819" s="1"/>
    </row>
    <row r="820" spans="1:12" s="20" customFormat="1" ht="15.75">
      <c r="A820" s="917"/>
      <c r="B820" s="541" t="s">
        <v>222</v>
      </c>
      <c r="C820" s="833"/>
      <c r="D820" s="836">
        <v>0</v>
      </c>
      <c r="E820" s="837">
        <v>0</v>
      </c>
      <c r="F820" s="426"/>
      <c r="G820" s="429"/>
      <c r="H820" s="29"/>
      <c r="I820" s="1"/>
      <c r="J820" s="1"/>
      <c r="K820" s="1"/>
      <c r="L820" s="1"/>
    </row>
    <row r="821" spans="1:12" s="20" customFormat="1" ht="15.75">
      <c r="A821" s="917"/>
      <c r="B821" s="541" t="s">
        <v>323</v>
      </c>
      <c r="C821" s="833"/>
      <c r="D821" s="852">
        <v>0</v>
      </c>
      <c r="E821" s="853">
        <v>0</v>
      </c>
      <c r="F821" s="426"/>
      <c r="G821" s="429"/>
      <c r="H821" s="29"/>
      <c r="I821" s="1"/>
      <c r="J821" s="1"/>
      <c r="K821" s="1"/>
      <c r="L821" s="1"/>
    </row>
    <row r="822" spans="1:12" s="20" customFormat="1" ht="20.25" customHeight="1" thickBot="1">
      <c r="A822" s="918"/>
      <c r="B822" s="430" t="s">
        <v>18</v>
      </c>
      <c r="C822" s="431"/>
      <c r="D822" s="838">
        <f>SUM(D809:D821)</f>
        <v>4085</v>
      </c>
      <c r="E822" s="839">
        <f>SUM(E809:E821)</f>
        <v>2450.87</v>
      </c>
      <c r="F822" s="426"/>
      <c r="G822" s="429"/>
      <c r="H822" s="29"/>
      <c r="I822" s="1"/>
      <c r="J822" s="1"/>
      <c r="K822" s="1"/>
      <c r="L822" s="1"/>
    </row>
    <row r="823" spans="1:12" s="20" customFormat="1" ht="22.5" customHeight="1">
      <c r="A823" s="960" t="s">
        <v>171</v>
      </c>
      <c r="B823" s="960"/>
      <c r="C823" s="960"/>
      <c r="D823" s="960"/>
      <c r="E823" s="960"/>
      <c r="F823" s="960"/>
      <c r="G823" s="960"/>
      <c r="H823" s="67"/>
      <c r="I823" s="1"/>
      <c r="J823" s="1"/>
      <c r="K823" s="1"/>
      <c r="L823" s="1"/>
    </row>
    <row r="824" spans="1:12" s="140" customFormat="1" ht="22.5" customHeight="1" thickBot="1">
      <c r="A824" s="157" t="s">
        <v>324</v>
      </c>
      <c r="B824" s="160"/>
      <c r="C824" s="160"/>
      <c r="D824" s="160"/>
      <c r="E824" s="240"/>
      <c r="F824" s="160"/>
      <c r="G824" s="239"/>
      <c r="H824" s="149"/>
      <c r="I824" s="1"/>
      <c r="J824" s="1"/>
      <c r="K824" s="1"/>
      <c r="L824" s="1"/>
    </row>
    <row r="825" spans="1:12" s="20" customFormat="1" ht="15.75">
      <c r="A825" s="900" t="s">
        <v>47</v>
      </c>
      <c r="B825" s="898" t="s">
        <v>48</v>
      </c>
      <c r="C825" s="905"/>
      <c r="D825" s="880" t="s">
        <v>49</v>
      </c>
      <c r="E825" s="880"/>
      <c r="F825" s="898" t="s">
        <v>50</v>
      </c>
      <c r="G825" s="899"/>
      <c r="H825" s="188"/>
      <c r="I825" s="1"/>
      <c r="J825" s="1"/>
      <c r="K825" s="1"/>
      <c r="L825" s="1"/>
    </row>
    <row r="826" spans="1:12" s="20" customFormat="1" ht="24.75" customHeight="1">
      <c r="A826" s="901"/>
      <c r="B826" s="432" t="s">
        <v>51</v>
      </c>
      <c r="C826" s="432" t="s">
        <v>52</v>
      </c>
      <c r="D826" s="432" t="s">
        <v>51</v>
      </c>
      <c r="E826" s="434" t="s">
        <v>52</v>
      </c>
      <c r="F826" s="432" t="s">
        <v>51</v>
      </c>
      <c r="G826" s="435" t="s">
        <v>52</v>
      </c>
      <c r="H826" s="189"/>
      <c r="I826" s="1"/>
      <c r="J826" s="1"/>
      <c r="K826" s="1"/>
      <c r="L826" s="1"/>
    </row>
    <row r="827" spans="1:12" s="20" customFormat="1" ht="33.75" customHeight="1" thickBot="1">
      <c r="A827" s="480" t="s">
        <v>325</v>
      </c>
      <c r="B827" s="840">
        <v>4085</v>
      </c>
      <c r="C827" s="841">
        <v>2450.87</v>
      </c>
      <c r="D827" s="791">
        <v>4085</v>
      </c>
      <c r="E827" s="792">
        <v>2450.87</v>
      </c>
      <c r="F827" s="793">
        <f>(D827-B827)/B827</f>
        <v>0</v>
      </c>
      <c r="G827" s="560">
        <f>(E827-C827)/C827</f>
        <v>0</v>
      </c>
      <c r="H827" s="31"/>
      <c r="I827" s="1"/>
      <c r="J827" s="1"/>
      <c r="K827" s="1"/>
      <c r="L827" s="1"/>
    </row>
    <row r="828" spans="1:12" s="20" customFormat="1" ht="11.25" customHeight="1">
      <c r="A828" s="436"/>
      <c r="B828" s="437"/>
      <c r="C828" s="437"/>
      <c r="D828" s="436"/>
      <c r="E828" s="294"/>
      <c r="F828" s="265"/>
      <c r="G828" s="293"/>
      <c r="H828" s="24"/>
      <c r="L828" s="1"/>
    </row>
    <row r="829" spans="1:12" s="140" customFormat="1" ht="16.5" thickBot="1">
      <c r="A829" s="157" t="s">
        <v>123</v>
      </c>
      <c r="B829" s="160"/>
      <c r="C829" s="160"/>
      <c r="D829" s="160"/>
      <c r="E829" s="240"/>
      <c r="F829" s="160"/>
      <c r="G829" s="239"/>
      <c r="H829" s="149"/>
      <c r="I829" s="1"/>
      <c r="J829" s="1"/>
      <c r="K829" s="1"/>
      <c r="L829" s="20"/>
    </row>
    <row r="830" spans="1:11" ht="33.75" customHeight="1">
      <c r="A830" s="894" t="s">
        <v>326</v>
      </c>
      <c r="B830" s="895"/>
      <c r="C830" s="896" t="s">
        <v>327</v>
      </c>
      <c r="D830" s="896"/>
      <c r="E830" s="892" t="s">
        <v>53</v>
      </c>
      <c r="F830" s="893"/>
      <c r="G830" s="293"/>
      <c r="H830" s="24"/>
      <c r="I830" s="132"/>
      <c r="J830" s="132"/>
      <c r="K830" s="132"/>
    </row>
    <row r="831" spans="1:12" ht="15.75">
      <c r="A831" s="438" t="s">
        <v>51</v>
      </c>
      <c r="B831" s="319" t="s">
        <v>54</v>
      </c>
      <c r="C831" s="319" t="s">
        <v>51</v>
      </c>
      <c r="D831" s="319" t="s">
        <v>54</v>
      </c>
      <c r="E831" s="439" t="s">
        <v>51</v>
      </c>
      <c r="F831" s="440" t="s">
        <v>55</v>
      </c>
      <c r="G831" s="293"/>
      <c r="H831" s="24"/>
      <c r="L831" s="132"/>
    </row>
    <row r="832" spans="1:8" ht="15.75">
      <c r="A832" s="441">
        <v>1</v>
      </c>
      <c r="B832" s="442">
        <v>2</v>
      </c>
      <c r="C832" s="442">
        <v>3</v>
      </c>
      <c r="D832" s="428">
        <v>4</v>
      </c>
      <c r="E832" s="443"/>
      <c r="F832" s="444">
        <v>6</v>
      </c>
      <c r="G832" s="293"/>
      <c r="H832" s="24"/>
    </row>
    <row r="833" spans="1:8" ht="16.5" thickBot="1">
      <c r="A833" s="609">
        <v>4085</v>
      </c>
      <c r="B833" s="617">
        <v>2450.87</v>
      </c>
      <c r="C833" s="794">
        <v>4084</v>
      </c>
      <c r="D833" s="445">
        <v>2450.3999999999996</v>
      </c>
      <c r="E833" s="795">
        <f>C833/A833</f>
        <v>0.9997552019583843</v>
      </c>
      <c r="F833" s="796">
        <f>D833/B833</f>
        <v>0.9998082313627404</v>
      </c>
      <c r="G833" s="293"/>
      <c r="H833" s="24"/>
    </row>
    <row r="834" spans="1:8" ht="8.25" customHeight="1">
      <c r="A834" s="446"/>
      <c r="B834" s="447"/>
      <c r="C834" s="448"/>
      <c r="D834" s="449"/>
      <c r="E834" s="450"/>
      <c r="F834" s="450"/>
      <c r="G834" s="293"/>
      <c r="H834" s="24"/>
    </row>
    <row r="835" spans="1:12" s="132" customFormat="1" ht="15.75">
      <c r="A835" s="159" t="s">
        <v>124</v>
      </c>
      <c r="B835" s="160"/>
      <c r="C835" s="160"/>
      <c r="D835" s="160"/>
      <c r="E835" s="240"/>
      <c r="F835" s="160"/>
      <c r="G835" s="239"/>
      <c r="H835" s="149"/>
      <c r="L835" s="1"/>
    </row>
    <row r="836" spans="1:11" s="132" customFormat="1" ht="16.5" thickBot="1">
      <c r="A836" s="422" t="s">
        <v>125</v>
      </c>
      <c r="B836" s="160"/>
      <c r="C836" s="160"/>
      <c r="D836" s="160"/>
      <c r="E836" s="240"/>
      <c r="F836" s="160"/>
      <c r="G836" s="239"/>
      <c r="H836" s="149"/>
      <c r="I836" s="1"/>
      <c r="J836" s="1"/>
      <c r="K836" s="1"/>
    </row>
    <row r="837" spans="1:8" ht="15.75">
      <c r="A837" s="626" t="s">
        <v>328</v>
      </c>
      <c r="B837" s="627"/>
      <c r="C837" s="627"/>
      <c r="D837" s="627"/>
      <c r="E837" s="628"/>
      <c r="F837" s="265"/>
      <c r="G837" s="336"/>
      <c r="H837" s="28"/>
    </row>
    <row r="838" spans="1:8" ht="31.5">
      <c r="A838" s="295" t="s">
        <v>22</v>
      </c>
      <c r="B838" s="296" t="s">
        <v>23</v>
      </c>
      <c r="C838" s="296" t="s">
        <v>24</v>
      </c>
      <c r="D838" s="296" t="s">
        <v>45</v>
      </c>
      <c r="E838" s="451" t="s">
        <v>46</v>
      </c>
      <c r="F838" s="265"/>
      <c r="G838" s="336"/>
      <c r="H838" s="28"/>
    </row>
    <row r="839" spans="1:8" ht="15.75">
      <c r="A839" s="902" t="s">
        <v>88</v>
      </c>
      <c r="B839" s="428" t="s">
        <v>74</v>
      </c>
      <c r="C839" s="842"/>
      <c r="D839" s="843">
        <v>1278</v>
      </c>
      <c r="E839" s="844">
        <v>63.89</v>
      </c>
      <c r="F839" s="265"/>
      <c r="G839" s="335"/>
      <c r="H839" s="29"/>
    </row>
    <row r="840" spans="1:8" ht="15.75">
      <c r="A840" s="903"/>
      <c r="B840" s="428" t="s">
        <v>75</v>
      </c>
      <c r="C840" s="845"/>
      <c r="D840" s="843">
        <v>1202</v>
      </c>
      <c r="E840" s="846">
        <v>60.1</v>
      </c>
      <c r="F840" s="265"/>
      <c r="G840" s="335"/>
      <c r="H840" s="29"/>
    </row>
    <row r="841" spans="1:8" ht="15.75">
      <c r="A841" s="903"/>
      <c r="B841" s="428" t="s">
        <v>76</v>
      </c>
      <c r="C841" s="845"/>
      <c r="D841" s="843">
        <v>0</v>
      </c>
      <c r="E841" s="844">
        <v>0</v>
      </c>
      <c r="F841" s="265"/>
      <c r="G841" s="335"/>
      <c r="H841" s="29"/>
    </row>
    <row r="842" spans="1:8" ht="15.75">
      <c r="A842" s="903"/>
      <c r="B842" s="428" t="s">
        <v>78</v>
      </c>
      <c r="C842" s="845"/>
      <c r="D842" s="843">
        <v>0</v>
      </c>
      <c r="E842" s="844">
        <v>0</v>
      </c>
      <c r="F842" s="265"/>
      <c r="G842" s="335"/>
      <c r="H842" s="29"/>
    </row>
    <row r="843" spans="1:8" ht="15.75">
      <c r="A843" s="903"/>
      <c r="B843" s="428" t="s">
        <v>206</v>
      </c>
      <c r="C843" s="847"/>
      <c r="D843" s="843">
        <v>1951</v>
      </c>
      <c r="E843" s="844">
        <v>97.55</v>
      </c>
      <c r="F843" s="265"/>
      <c r="G843" s="335"/>
      <c r="H843" s="29"/>
    </row>
    <row r="844" spans="1:8" ht="15.75">
      <c r="A844" s="903"/>
      <c r="B844" s="428" t="s">
        <v>134</v>
      </c>
      <c r="C844" s="845"/>
      <c r="D844" s="843">
        <v>0</v>
      </c>
      <c r="E844" s="844">
        <v>0</v>
      </c>
      <c r="F844" s="265"/>
      <c r="G844" s="335"/>
      <c r="H844" s="29"/>
    </row>
    <row r="845" spans="1:9" ht="15.75">
      <c r="A845" s="903"/>
      <c r="B845" s="428" t="s">
        <v>197</v>
      </c>
      <c r="C845" s="845"/>
      <c r="D845" s="843">
        <v>880</v>
      </c>
      <c r="E845" s="846">
        <v>44</v>
      </c>
      <c r="F845" s="265"/>
      <c r="G845" s="335"/>
      <c r="H845" s="29">
        <f>D839+D840+D843</f>
        <v>4431</v>
      </c>
      <c r="I845" s="1">
        <f>H845*5000/100000</f>
        <v>221.55</v>
      </c>
    </row>
    <row r="846" spans="1:9" ht="15.75">
      <c r="A846" s="903"/>
      <c r="B846" s="428" t="s">
        <v>198</v>
      </c>
      <c r="C846" s="845"/>
      <c r="D846" s="843">
        <v>1202</v>
      </c>
      <c r="E846" s="844">
        <v>60.1</v>
      </c>
      <c r="F846" s="265"/>
      <c r="G846" s="335"/>
      <c r="H846" s="29">
        <f>D845+D846+D849</f>
        <v>4033</v>
      </c>
      <c r="I846" s="1">
        <f>H846*5000/100000</f>
        <v>201.65</v>
      </c>
    </row>
    <row r="847" spans="1:9" ht="15.75">
      <c r="A847" s="903"/>
      <c r="B847" s="428" t="s">
        <v>184</v>
      </c>
      <c r="C847" s="845"/>
      <c r="D847" s="843">
        <v>0</v>
      </c>
      <c r="E847" s="844">
        <v>0</v>
      </c>
      <c r="F847" s="265"/>
      <c r="G847" s="335"/>
      <c r="H847" s="29">
        <f>SUM(H845:H846)</f>
        <v>8464</v>
      </c>
      <c r="I847" s="1">
        <f>SUM(I845:I846)</f>
        <v>423.20000000000005</v>
      </c>
    </row>
    <row r="848" spans="1:8" ht="15.75">
      <c r="A848" s="903"/>
      <c r="B848" s="428" t="s">
        <v>189</v>
      </c>
      <c r="C848" s="845"/>
      <c r="D848" s="843">
        <v>0</v>
      </c>
      <c r="E848" s="844">
        <v>0</v>
      </c>
      <c r="F848" s="265"/>
      <c r="G848" s="335"/>
      <c r="H848" s="29"/>
    </row>
    <row r="849" spans="1:8" ht="15.75">
      <c r="A849" s="903"/>
      <c r="B849" s="428" t="s">
        <v>240</v>
      </c>
      <c r="C849" s="845"/>
      <c r="D849" s="843">
        <v>1951</v>
      </c>
      <c r="E849" s="844">
        <v>97.55</v>
      </c>
      <c r="F849" s="265"/>
      <c r="G849" s="335"/>
      <c r="H849" s="29"/>
    </row>
    <row r="850" spans="1:8" ht="15.75">
      <c r="A850" s="903"/>
      <c r="B850" s="428" t="s">
        <v>223</v>
      </c>
      <c r="C850" s="845"/>
      <c r="D850" s="843">
        <v>0</v>
      </c>
      <c r="E850" s="844">
        <v>0</v>
      </c>
      <c r="F850" s="265"/>
      <c r="G850" s="335"/>
      <c r="H850" s="29"/>
    </row>
    <row r="851" spans="1:8" ht="15.75">
      <c r="A851" s="903"/>
      <c r="B851" s="854" t="s">
        <v>334</v>
      </c>
      <c r="C851" s="855"/>
      <c r="D851" s="856">
        <v>0</v>
      </c>
      <c r="E851" s="857">
        <v>0</v>
      </c>
      <c r="F851" s="265"/>
      <c r="G851" s="335"/>
      <c r="H851" s="29"/>
    </row>
    <row r="852" spans="1:8" ht="16.5" thickBot="1">
      <c r="A852" s="904"/>
      <c r="B852" s="542" t="s">
        <v>18</v>
      </c>
      <c r="C852" s="848"/>
      <c r="D852" s="849">
        <f>SUM(D839:D851)</f>
        <v>8464</v>
      </c>
      <c r="E852" s="850">
        <f>SUM(E839:E851)</f>
        <v>423.19000000000005</v>
      </c>
      <c r="F852" s="437"/>
      <c r="G852" s="335"/>
      <c r="H852" s="29"/>
    </row>
    <row r="853" spans="1:8" ht="15.75">
      <c r="A853" s="613" t="s">
        <v>200</v>
      </c>
      <c r="B853" s="610"/>
      <c r="C853" s="436"/>
      <c r="D853" s="611"/>
      <c r="E853" s="612"/>
      <c r="F853" s="437"/>
      <c r="G853" s="335"/>
      <c r="H853" s="29"/>
    </row>
    <row r="854" spans="1:12" s="20" customFormat="1" ht="15">
      <c r="A854" s="952" t="s">
        <v>199</v>
      </c>
      <c r="B854" s="952"/>
      <c r="C854" s="952"/>
      <c r="D854" s="952"/>
      <c r="E854" s="952"/>
      <c r="F854" s="952"/>
      <c r="G854" s="952"/>
      <c r="H854" s="24"/>
      <c r="I854" s="1"/>
      <c r="J854" s="1"/>
      <c r="K854" s="1"/>
      <c r="L854" s="1"/>
    </row>
    <row r="855" spans="1:12" s="132" customFormat="1" ht="16.5" thickBot="1">
      <c r="A855" s="157" t="s">
        <v>329</v>
      </c>
      <c r="B855" s="160"/>
      <c r="C855" s="160"/>
      <c r="D855" s="160"/>
      <c r="E855" s="240"/>
      <c r="F855" s="160"/>
      <c r="G855" s="239"/>
      <c r="H855" s="149"/>
      <c r="I855" s="1"/>
      <c r="J855" s="1"/>
      <c r="K855" s="1"/>
      <c r="L855" s="1"/>
    </row>
    <row r="856" spans="1:8" ht="14.25" customHeight="1">
      <c r="A856" s="900" t="s">
        <v>47</v>
      </c>
      <c r="B856" s="898" t="s">
        <v>48</v>
      </c>
      <c r="C856" s="905"/>
      <c r="D856" s="897" t="s">
        <v>49</v>
      </c>
      <c r="E856" s="897"/>
      <c r="F856" s="898" t="s">
        <v>50</v>
      </c>
      <c r="G856" s="899"/>
      <c r="H856" s="190"/>
    </row>
    <row r="857" spans="1:8" ht="15.75">
      <c r="A857" s="901"/>
      <c r="B857" s="452" t="s">
        <v>51</v>
      </c>
      <c r="C857" s="453" t="s">
        <v>52</v>
      </c>
      <c r="D857" s="433" t="s">
        <v>51</v>
      </c>
      <c r="E857" s="434" t="s">
        <v>52</v>
      </c>
      <c r="F857" s="432" t="s">
        <v>51</v>
      </c>
      <c r="G857" s="435" t="s">
        <v>52</v>
      </c>
      <c r="H857" s="189"/>
    </row>
    <row r="858" spans="1:8" ht="32.25" thickBot="1">
      <c r="A858" s="858" t="s">
        <v>325</v>
      </c>
      <c r="B858" s="791">
        <v>8464</v>
      </c>
      <c r="C858" s="791">
        <v>423.2</v>
      </c>
      <c r="D858" s="791">
        <v>8464</v>
      </c>
      <c r="E858" s="797">
        <v>423.2</v>
      </c>
      <c r="F858" s="614">
        <f>(D858-B858)/B858</f>
        <v>0</v>
      </c>
      <c r="G858" s="615">
        <f>(E858-C858)/C858</f>
        <v>0</v>
      </c>
      <c r="H858" s="31"/>
    </row>
    <row r="859" spans="1:8" ht="9" customHeight="1">
      <c r="A859" s="305"/>
      <c r="B859" s="265"/>
      <c r="C859" s="265"/>
      <c r="D859" s="305"/>
      <c r="E859" s="294"/>
      <c r="F859" s="265"/>
      <c r="G859" s="293"/>
      <c r="H859" s="24"/>
    </row>
    <row r="860" spans="1:12" s="132" customFormat="1" ht="16.5" thickBot="1">
      <c r="A860" s="157" t="s">
        <v>126</v>
      </c>
      <c r="B860" s="160"/>
      <c r="C860" s="160"/>
      <c r="D860" s="160"/>
      <c r="E860" s="240"/>
      <c r="F860" s="160"/>
      <c r="G860" s="239"/>
      <c r="H860" s="149"/>
      <c r="I860" s="1"/>
      <c r="J860" s="1"/>
      <c r="K860" s="1"/>
      <c r="L860" s="1"/>
    </row>
    <row r="861" spans="1:8" ht="32.25" customHeight="1">
      <c r="A861" s="889" t="s">
        <v>330</v>
      </c>
      <c r="B861" s="890"/>
      <c r="C861" s="891" t="s">
        <v>327</v>
      </c>
      <c r="D861" s="891"/>
      <c r="E861" s="892" t="s">
        <v>53</v>
      </c>
      <c r="F861" s="893"/>
      <c r="G861" s="293"/>
      <c r="H861" s="24"/>
    </row>
    <row r="862" spans="1:8" ht="15.75">
      <c r="A862" s="295" t="s">
        <v>51</v>
      </c>
      <c r="B862" s="296" t="s">
        <v>54</v>
      </c>
      <c r="C862" s="296" t="s">
        <v>51</v>
      </c>
      <c r="D862" s="296" t="s">
        <v>54</v>
      </c>
      <c r="E862" s="313" t="s">
        <v>51</v>
      </c>
      <c r="F862" s="454" t="s">
        <v>55</v>
      </c>
      <c r="G862" s="293"/>
      <c r="H862" s="24"/>
    </row>
    <row r="863" spans="1:8" ht="12" customHeight="1">
      <c r="A863" s="441">
        <v>1</v>
      </c>
      <c r="B863" s="442">
        <v>2</v>
      </c>
      <c r="C863" s="442">
        <v>3</v>
      </c>
      <c r="D863" s="442">
        <v>4</v>
      </c>
      <c r="E863" s="443"/>
      <c r="F863" s="444">
        <v>6</v>
      </c>
      <c r="G863" s="293"/>
      <c r="H863" s="24"/>
    </row>
    <row r="864" spans="1:8" ht="14.25" customHeight="1" thickBot="1">
      <c r="A864" s="609">
        <v>8464</v>
      </c>
      <c r="B864" s="616">
        <v>423.18999999999994</v>
      </c>
      <c r="C864" s="798">
        <v>8464</v>
      </c>
      <c r="D864" s="617">
        <v>423.20000000000005</v>
      </c>
      <c r="E864" s="799">
        <f>C864/A864</f>
        <v>1</v>
      </c>
      <c r="F864" s="531">
        <f>D864/B864</f>
        <v>1.0000236300479692</v>
      </c>
      <c r="G864" s="455"/>
      <c r="H864" s="49"/>
    </row>
    <row r="865" ht="15">
      <c r="A865" s="124"/>
    </row>
    <row r="866" ht="15"/>
    <row r="867" ht="15">
      <c r="A867" s="65"/>
    </row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</sheetData>
  <sheetProtection/>
  <mergeCells count="98">
    <mergeCell ref="A38:C38"/>
    <mergeCell ref="A444:C444"/>
    <mergeCell ref="A30:G30"/>
    <mergeCell ref="C32:D32"/>
    <mergeCell ref="A123:G123"/>
    <mergeCell ref="C34:D34"/>
    <mergeCell ref="A266:F266"/>
    <mergeCell ref="A433:E433"/>
    <mergeCell ref="A435:D435"/>
    <mergeCell ref="A23:C23"/>
    <mergeCell ref="A854:G854"/>
    <mergeCell ref="A717:G717"/>
    <mergeCell ref="C31:D31"/>
    <mergeCell ref="C33:D33"/>
    <mergeCell ref="A336:C336"/>
    <mergeCell ref="D405:G405"/>
    <mergeCell ref="A441:C441"/>
    <mergeCell ref="A823:G823"/>
    <mergeCell ref="A39:G39"/>
    <mergeCell ref="A2:F2"/>
    <mergeCell ref="A3:F3"/>
    <mergeCell ref="A5:F5"/>
    <mergeCell ref="A7:F7"/>
    <mergeCell ref="A95:G95"/>
    <mergeCell ref="A11:E11"/>
    <mergeCell ref="A10:D10"/>
    <mergeCell ref="A12:A13"/>
    <mergeCell ref="A66:G66"/>
    <mergeCell ref="D23:E23"/>
    <mergeCell ref="A595:B595"/>
    <mergeCell ref="A151:G151"/>
    <mergeCell ref="A180:G180"/>
    <mergeCell ref="E629:F629"/>
    <mergeCell ref="A430:B430"/>
    <mergeCell ref="A625:B625"/>
    <mergeCell ref="A747:E747"/>
    <mergeCell ref="E768:F768"/>
    <mergeCell ref="A755:C755"/>
    <mergeCell ref="A766:C766"/>
    <mergeCell ref="A757:C757"/>
    <mergeCell ref="A654:B654"/>
    <mergeCell ref="A751:A754"/>
    <mergeCell ref="A715:G715"/>
    <mergeCell ref="A772:A773"/>
    <mergeCell ref="B772:B773"/>
    <mergeCell ref="F797:G797"/>
    <mergeCell ref="G772:G773"/>
    <mergeCell ref="A794:C794"/>
    <mergeCell ref="F825:G825"/>
    <mergeCell ref="A825:A826"/>
    <mergeCell ref="D772:D773"/>
    <mergeCell ref="B856:C856"/>
    <mergeCell ref="A749:D749"/>
    <mergeCell ref="A756:C756"/>
    <mergeCell ref="A797:B797"/>
    <mergeCell ref="A804:E804"/>
    <mergeCell ref="A807:E807"/>
    <mergeCell ref="A809:A822"/>
    <mergeCell ref="B825:C825"/>
    <mergeCell ref="D825:E825"/>
    <mergeCell ref="C772:C773"/>
    <mergeCell ref="A861:B861"/>
    <mergeCell ref="C861:D861"/>
    <mergeCell ref="E861:F861"/>
    <mergeCell ref="A830:B830"/>
    <mergeCell ref="C830:D830"/>
    <mergeCell ref="E830:F830"/>
    <mergeCell ref="D856:E856"/>
    <mergeCell ref="F856:G856"/>
    <mergeCell ref="A856:A857"/>
    <mergeCell ref="A839:A852"/>
    <mergeCell ref="A4:F4"/>
    <mergeCell ref="A29:D29"/>
    <mergeCell ref="A437:A440"/>
    <mergeCell ref="A781:A784"/>
    <mergeCell ref="A785:C785"/>
    <mergeCell ref="A779:D779"/>
    <mergeCell ref="A774:B774"/>
    <mergeCell ref="A777:F777"/>
    <mergeCell ref="E772:E773"/>
    <mergeCell ref="F772:F773"/>
    <mergeCell ref="I600:K600"/>
    <mergeCell ref="M600:Q600"/>
    <mergeCell ref="I276:K276"/>
    <mergeCell ref="M276:O276"/>
    <mergeCell ref="I304:K304"/>
    <mergeCell ref="I339:K339"/>
    <mergeCell ref="I372:K372"/>
    <mergeCell ref="I661:K661"/>
    <mergeCell ref="M661:O661"/>
    <mergeCell ref="I689:K689"/>
    <mergeCell ref="M689:O689"/>
    <mergeCell ref="I719:K719"/>
    <mergeCell ref="I444:K444"/>
    <mergeCell ref="M444:O444"/>
    <mergeCell ref="I472:K472"/>
    <mergeCell ref="I507:K507"/>
    <mergeCell ref="I540:K540"/>
  </mergeCells>
  <printOptions horizontalCentered="1"/>
  <pageMargins left="0.5118110236220472" right="0.1968503937007874" top="0.1968503937007874" bottom="0.1968503937007874" header="0.15748031496062992" footer="0.5118110236220472"/>
  <pageSetup fitToHeight="0" fitToWidth="1" horizontalDpi="300" verticalDpi="300" orientation="portrait" scale="78" r:id="rId4"/>
  <rowBreaks count="15" manualBreakCount="15">
    <brk id="36" max="6" man="1"/>
    <brk id="92" max="6" man="1"/>
    <brk id="149" max="6" man="1"/>
    <brk id="206" max="6" man="1"/>
    <brk id="264" max="6" man="1"/>
    <brk id="329" max="6" man="1"/>
    <brk id="397" max="6" man="1"/>
    <brk id="442" max="6" man="1"/>
    <brk id="497" max="6" man="1"/>
    <brk id="565" max="6" man="1"/>
    <brk id="597" max="6" man="1"/>
    <brk id="656" max="6" man="1"/>
    <brk id="715" max="6" man="1"/>
    <brk id="767" max="6" man="1"/>
    <brk id="801" max="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7">
      <selection activeCell="Q17" sqref="Q17"/>
    </sheetView>
  </sheetViews>
  <sheetFormatPr defaultColWidth="9.140625" defaultRowHeight="12.75"/>
  <cols>
    <col min="6" max="6" width="21.421875" style="0" customWidth="1"/>
  </cols>
  <sheetData>
    <row r="1" ht="12">
      <c r="A1">
        <v>7729</v>
      </c>
    </row>
    <row r="2" ht="12">
      <c r="A2">
        <v>7736</v>
      </c>
    </row>
    <row r="3" ht="12">
      <c r="A3">
        <f>A1/A2</f>
        <v>0.9990951396070321</v>
      </c>
    </row>
    <row r="5" spans="1:15" ht="12.75" thickBot="1">
      <c r="A5">
        <v>26</v>
      </c>
      <c r="G5" s="649" t="s">
        <v>210</v>
      </c>
      <c r="H5" s="649" t="s">
        <v>211</v>
      </c>
      <c r="I5" s="649" t="s">
        <v>18</v>
      </c>
      <c r="M5" s="649" t="s">
        <v>210</v>
      </c>
      <c r="N5" s="649" t="s">
        <v>211</v>
      </c>
      <c r="O5" s="649" t="s">
        <v>18</v>
      </c>
    </row>
    <row r="6" spans="1:17" ht="39" customHeight="1" thickBot="1">
      <c r="A6">
        <f>A5+A2</f>
        <v>7762</v>
      </c>
      <c r="F6" s="646" t="s">
        <v>207</v>
      </c>
      <c r="G6" s="648">
        <v>161488</v>
      </c>
      <c r="H6" s="648">
        <v>67685</v>
      </c>
      <c r="I6" s="648">
        <v>229173</v>
      </c>
      <c r="L6" s="649" t="s">
        <v>214</v>
      </c>
      <c r="Q6">
        <f>G6/100000</f>
        <v>1.61488</v>
      </c>
    </row>
    <row r="7" spans="5:17" ht="27.75" customHeight="1" thickBot="1">
      <c r="E7" s="647" t="s">
        <v>218</v>
      </c>
      <c r="F7" s="646" t="s">
        <v>208</v>
      </c>
      <c r="G7" s="645">
        <v>152836</v>
      </c>
      <c r="H7" s="645">
        <v>62984</v>
      </c>
      <c r="I7" s="645">
        <v>215820</v>
      </c>
      <c r="L7" s="649" t="s">
        <v>215</v>
      </c>
      <c r="M7">
        <v>10087148</v>
      </c>
      <c r="Q7">
        <f>G7/100000</f>
        <v>1.52836</v>
      </c>
    </row>
    <row r="8" spans="6:17" ht="28.5" customHeight="1">
      <c r="F8" s="646" t="s">
        <v>209</v>
      </c>
      <c r="G8" s="645">
        <v>102045</v>
      </c>
      <c r="H8" s="645">
        <v>67047</v>
      </c>
      <c r="I8" s="645">
        <v>169092</v>
      </c>
      <c r="L8" s="649" t="s">
        <v>216</v>
      </c>
      <c r="Q8">
        <f>G8/100000</f>
        <v>1.02045</v>
      </c>
    </row>
    <row r="9" ht="12">
      <c r="Q9">
        <f>G9/100000</f>
        <v>0</v>
      </c>
    </row>
    <row r="10" spans="6:17" ht="12">
      <c r="F10" s="650" t="s">
        <v>212</v>
      </c>
      <c r="G10" s="651">
        <v>126893</v>
      </c>
      <c r="H10" s="651">
        <v>66175</v>
      </c>
      <c r="I10" s="651">
        <f>SUM(G10:H10)</f>
        <v>193068</v>
      </c>
      <c r="Q10">
        <f>G10/100000</f>
        <v>1.26893</v>
      </c>
    </row>
    <row r="14" ht="12">
      <c r="G14">
        <f>AVERAGE(G6,G7,G8)</f>
        <v>138789.66666666666</v>
      </c>
    </row>
    <row r="15" spans="7:9" ht="12.75" thickBot="1">
      <c r="G15">
        <f>G10*3-G6-G7</f>
        <v>66355</v>
      </c>
      <c r="H15">
        <f>H10*3-H6-H7</f>
        <v>67856</v>
      </c>
      <c r="I15" s="647" t="s">
        <v>213</v>
      </c>
    </row>
    <row r="16" spans="14:16" ht="14.25" thickBot="1">
      <c r="N16" s="654">
        <v>168079</v>
      </c>
      <c r="O16" s="655">
        <v>70602</v>
      </c>
      <c r="P16">
        <f>SUM(N16:O16)</f>
        <v>238681</v>
      </c>
    </row>
    <row r="17" spans="14:16" ht="14.25" thickBot="1">
      <c r="N17" s="656">
        <v>128681</v>
      </c>
      <c r="O17" s="657">
        <v>67586</v>
      </c>
      <c r="P17">
        <f>SUM(N17:O17)</f>
        <v>196267</v>
      </c>
    </row>
    <row r="18" spans="14:16" ht="13.5">
      <c r="N18" s="658">
        <v>126893</v>
      </c>
      <c r="O18" s="659">
        <v>66175</v>
      </c>
      <c r="P18">
        <f>SUM(N18:O18)</f>
        <v>193068</v>
      </c>
    </row>
    <row r="19" spans="7:15" ht="14.25" thickBot="1">
      <c r="G19">
        <v>161488</v>
      </c>
      <c r="N19" s="656" t="s">
        <v>220</v>
      </c>
      <c r="O19" s="657" t="s">
        <v>221</v>
      </c>
    </row>
    <row r="20" ht="12">
      <c r="G20">
        <v>120000</v>
      </c>
    </row>
    <row r="21" spans="7:8" ht="12">
      <c r="G21">
        <v>102045</v>
      </c>
      <c r="H21">
        <f>G10*3-G6-G8</f>
        <v>117146</v>
      </c>
    </row>
    <row r="24" spans="5:9" ht="12.75">
      <c r="E24" s="647" t="s">
        <v>219</v>
      </c>
      <c r="F24" s="652" t="s">
        <v>217</v>
      </c>
      <c r="G24" s="652">
        <f>G10*3-G6-G8</f>
        <v>117146</v>
      </c>
      <c r="H24" s="652">
        <f>H10*3-H6-H8</f>
        <v>63793</v>
      </c>
      <c r="I24">
        <f>SUM(G24:H24)</f>
        <v>180939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HP</cp:lastModifiedBy>
  <cp:lastPrinted>2017-02-22T05:10:41Z</cp:lastPrinted>
  <dcterms:created xsi:type="dcterms:W3CDTF">2009-02-28T10:02:12Z</dcterms:created>
  <dcterms:modified xsi:type="dcterms:W3CDTF">2019-06-23T19:37:19Z</dcterms:modified>
  <cp:category/>
  <cp:version/>
  <cp:contentType/>
  <cp:contentStatus/>
</cp:coreProperties>
</file>